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LTMHUE\AppData\Local\Temp\VNPT Plugin\"/>
    </mc:Choice>
  </mc:AlternateContent>
  <xr:revisionPtr revIDLastSave="0" documentId="13_ncr:1_{1365CC20-F62E-4928-B931-2FF48175A929}" xr6:coauthVersionLast="47" xr6:coauthVersionMax="47" xr10:uidLastSave="{00000000-0000-0000-0000-000000000000}"/>
  <bookViews>
    <workbookView xWindow="-120" yWindow="-120" windowWidth="21840" windowHeight="13140" activeTab="1" xr2:uid="{00000000-000D-0000-FFFF-FFFF00000000}"/>
  </bookViews>
  <sheets>
    <sheet name="K1 Điều 5" sheetId="3" r:id="rId1"/>
    <sheet name="K2 Điều 5" sheetId="1" r:id="rId2"/>
    <sheet name="K5 Điều 5" sheetId="5" r:id="rId3"/>
    <sheet name="Điều 6" sheetId="6" r:id="rId4"/>
    <sheet name="Điều 7 PL1" sheetId="2" r:id="rId5"/>
    <sheet name="Điều 7 PL2" sheetId="11" r:id="rId6"/>
    <sheet name="Điều 8" sheetId="7" r:id="rId7"/>
    <sheet name="K2 Điều 9" sheetId="8" r:id="rId8"/>
    <sheet name="Bảng ngày nghỉ hưu" sheetId="9" state="hidden" r:id="rId9"/>
    <sheet name="Bang nghi huu PL2" sheetId="10" state="hidden" r:id="rId10"/>
  </sheets>
  <definedNames>
    <definedName name="_xlnm.Print_Area" localSheetId="3">'Điều 6'!$A$1:$K$29</definedName>
    <definedName name="_xlnm.Print_Area" localSheetId="4">'Điều 7 PL1'!$A$1:$K$32</definedName>
    <definedName name="_xlnm.Print_Area" localSheetId="5">'Điều 7 PL2'!$A$1:$K$32</definedName>
    <definedName name="_xlnm.Print_Area" localSheetId="6">'Điều 8'!$A$1:$K$30</definedName>
    <definedName name="_xlnm.Print_Area" localSheetId="0">'K1 Điều 5'!$A$1:$K$33</definedName>
    <definedName name="_xlnm.Print_Area" localSheetId="1">'K2 Điều 5'!$A$1:$K$30</definedName>
    <definedName name="_xlnm.Print_Area" localSheetId="7">'K2 Điều 9'!$A$1:$K$11</definedName>
    <definedName name="_xlnm.Print_Area" localSheetId="2">'K5 Điều 5'!$A$1:$K$28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11" l="1" a="1"/>
  <c r="K10" i="11" s="1"/>
  <c r="K7" i="7" l="1"/>
  <c r="K7" i="11"/>
  <c r="K7" i="2"/>
  <c r="K7" i="6"/>
  <c r="K7" i="5"/>
  <c r="K7" i="1"/>
  <c r="K7" i="3"/>
  <c r="K8" i="8" l="1"/>
  <c r="K10" i="7"/>
  <c r="F9" i="7" s="1"/>
  <c r="K10" i="6"/>
  <c r="F9" i="6" s="1"/>
  <c r="C11" i="11"/>
  <c r="F9" i="11"/>
  <c r="K11" i="11"/>
  <c r="C11" i="2"/>
  <c r="K10" i="2"/>
  <c r="F9" i="2" s="1"/>
  <c r="I23" i="11"/>
  <c r="J23" i="11" s="1"/>
  <c r="H23" i="11"/>
  <c r="I22" i="11"/>
  <c r="J22" i="11" s="1"/>
  <c r="H22" i="11"/>
  <c r="I21" i="11"/>
  <c r="J21" i="11" s="1"/>
  <c r="H21" i="11"/>
  <c r="I20" i="11"/>
  <c r="J20" i="11" s="1"/>
  <c r="H20" i="11"/>
  <c r="I19" i="11"/>
  <c r="J19" i="11" s="1"/>
  <c r="H19" i="11"/>
  <c r="I18" i="11"/>
  <c r="J18" i="11" s="1"/>
  <c r="H18" i="11"/>
  <c r="I17" i="11"/>
  <c r="J17" i="11" s="1"/>
  <c r="H17" i="11"/>
  <c r="I16" i="11"/>
  <c r="J16" i="11" s="1"/>
  <c r="H16" i="11"/>
  <c r="I15" i="11"/>
  <c r="J15" i="11" s="1"/>
  <c r="H15" i="11"/>
  <c r="I11" i="11"/>
  <c r="B10" i="11"/>
  <c r="K11" i="6"/>
  <c r="K10" i="5"/>
  <c r="I9" i="5" s="1"/>
  <c r="K10" i="1"/>
  <c r="I9" i="1" s="1"/>
  <c r="K11" i="3"/>
  <c r="I10" i="3" s="1"/>
  <c r="K8" i="6" l="1"/>
  <c r="I9" i="6"/>
  <c r="F11" i="6" s="1"/>
  <c r="F10" i="3"/>
  <c r="F9" i="1"/>
  <c r="F9" i="5"/>
  <c r="I9" i="11"/>
  <c r="I9" i="7"/>
  <c r="F11" i="7" s="1"/>
  <c r="K16" i="11"/>
  <c r="K18" i="11"/>
  <c r="K20" i="11"/>
  <c r="K22" i="11"/>
  <c r="I9" i="2"/>
  <c r="H24" i="11"/>
  <c r="K17" i="11"/>
  <c r="K19" i="11"/>
  <c r="K21" i="11"/>
  <c r="K23" i="11"/>
  <c r="K15" i="11"/>
  <c r="H25" i="11"/>
  <c r="K11" i="2"/>
  <c r="K9" i="8"/>
  <c r="J11" i="8" s="1"/>
  <c r="B8" i="8"/>
  <c r="I9" i="8"/>
  <c r="K8" i="7" l="1"/>
  <c r="K24" i="11"/>
  <c r="H26" i="11" s="1"/>
  <c r="H30" i="11" s="1"/>
  <c r="F11" i="5"/>
  <c r="K8" i="5"/>
  <c r="F12" i="3"/>
  <c r="K9" i="3"/>
  <c r="F11" i="1"/>
  <c r="K8" i="1"/>
  <c r="H31" i="11"/>
  <c r="H29" i="11"/>
  <c r="S9" i="8"/>
  <c r="T9" i="8" s="1"/>
  <c r="O9" i="8"/>
  <c r="P9" i="8" s="1"/>
  <c r="S7" i="8"/>
  <c r="T7" i="8" s="1"/>
  <c r="O7" i="8"/>
  <c r="P7" i="8" s="1"/>
  <c r="H32" i="11" l="1"/>
  <c r="H28" i="11"/>
  <c r="R5" i="8"/>
  <c r="K11" i="7" l="1"/>
  <c r="I11" i="7"/>
  <c r="B10" i="7"/>
  <c r="I11" i="6"/>
  <c r="B10" i="6"/>
  <c r="K11" i="5"/>
  <c r="I11" i="5"/>
  <c r="B10" i="5"/>
  <c r="K11" i="1"/>
  <c r="K12" i="3"/>
  <c r="I11" i="1"/>
  <c r="B10" i="1"/>
  <c r="B10" i="2"/>
  <c r="I11" i="2"/>
  <c r="I12" i="3"/>
  <c r="B11" i="3"/>
  <c r="I21" i="7"/>
  <c r="J21" i="7" s="1"/>
  <c r="H21" i="7"/>
  <c r="S20" i="7"/>
  <c r="T20" i="7" s="1"/>
  <c r="I20" i="7"/>
  <c r="J20" i="7" s="1"/>
  <c r="H20" i="7"/>
  <c r="S19" i="7"/>
  <c r="T19" i="7" s="1"/>
  <c r="I19" i="7"/>
  <c r="J19" i="7" s="1"/>
  <c r="H19" i="7"/>
  <c r="S18" i="7"/>
  <c r="T18" i="7" s="1"/>
  <c r="I18" i="7"/>
  <c r="J18" i="7" s="1"/>
  <c r="H18" i="7"/>
  <c r="S17" i="7"/>
  <c r="T17" i="7" s="1"/>
  <c r="I17" i="7"/>
  <c r="J17" i="7" s="1"/>
  <c r="H17" i="7"/>
  <c r="S16" i="7"/>
  <c r="T16" i="7" s="1"/>
  <c r="I16" i="7"/>
  <c r="J16" i="7" s="1"/>
  <c r="H16" i="7"/>
  <c r="S15" i="7"/>
  <c r="T15" i="7" s="1"/>
  <c r="S14" i="7"/>
  <c r="T14" i="7" s="1"/>
  <c r="S13" i="7"/>
  <c r="T13" i="7" s="1"/>
  <c r="O13" i="7"/>
  <c r="P13" i="7" s="1"/>
  <c r="S12" i="7"/>
  <c r="T12" i="7" s="1"/>
  <c r="O12" i="7"/>
  <c r="P12" i="7" s="1"/>
  <c r="S11" i="7"/>
  <c r="T11" i="7" s="1"/>
  <c r="O11" i="7"/>
  <c r="R5" i="7" s="1"/>
  <c r="S9" i="7"/>
  <c r="T9" i="7" s="1"/>
  <c r="O9" i="7"/>
  <c r="P9" i="7" s="1"/>
  <c r="S8" i="7"/>
  <c r="T8" i="7" s="1"/>
  <c r="O8" i="7"/>
  <c r="P8" i="7" s="1"/>
  <c r="S7" i="7"/>
  <c r="T7" i="7" s="1"/>
  <c r="O7" i="7"/>
  <c r="P7" i="7" s="1"/>
  <c r="I12" i="7"/>
  <c r="I21" i="6"/>
  <c r="J21" i="6" s="1"/>
  <c r="H21" i="6"/>
  <c r="S20" i="6"/>
  <c r="T20" i="6" s="1"/>
  <c r="I20" i="6"/>
  <c r="J20" i="6" s="1"/>
  <c r="H20" i="6"/>
  <c r="S19" i="6"/>
  <c r="T19" i="6" s="1"/>
  <c r="I19" i="6"/>
  <c r="J19" i="6" s="1"/>
  <c r="H19" i="6"/>
  <c r="S18" i="6"/>
  <c r="T18" i="6" s="1"/>
  <c r="I18" i="6"/>
  <c r="J18" i="6" s="1"/>
  <c r="H18" i="6"/>
  <c r="S17" i="6"/>
  <c r="T17" i="6" s="1"/>
  <c r="I17" i="6"/>
  <c r="J17" i="6" s="1"/>
  <c r="H17" i="6"/>
  <c r="S16" i="6"/>
  <c r="T16" i="6" s="1"/>
  <c r="I16" i="6"/>
  <c r="J16" i="6" s="1"/>
  <c r="H16" i="6"/>
  <c r="S15" i="6"/>
  <c r="T15" i="6" s="1"/>
  <c r="S14" i="6"/>
  <c r="T14" i="6" s="1"/>
  <c r="S13" i="6"/>
  <c r="T13" i="6" s="1"/>
  <c r="O13" i="6"/>
  <c r="P13" i="6" s="1"/>
  <c r="S12" i="6"/>
  <c r="T12" i="6" s="1"/>
  <c r="O12" i="6"/>
  <c r="P12" i="6" s="1"/>
  <c r="S11" i="6"/>
  <c r="T11" i="6" s="1"/>
  <c r="O11" i="6"/>
  <c r="R5" i="6" s="1"/>
  <c r="S9" i="6"/>
  <c r="T9" i="6" s="1"/>
  <c r="O9" i="6"/>
  <c r="P9" i="6" s="1"/>
  <c r="S8" i="6"/>
  <c r="T8" i="6" s="1"/>
  <c r="O8" i="6"/>
  <c r="P8" i="6" s="1"/>
  <c r="S7" i="6"/>
  <c r="T7" i="6" s="1"/>
  <c r="O7" i="6"/>
  <c r="P7" i="6" s="1"/>
  <c r="I12" i="6"/>
  <c r="I20" i="5"/>
  <c r="J20" i="5" s="1"/>
  <c r="H20" i="5"/>
  <c r="S19" i="5"/>
  <c r="T19" i="5" s="1"/>
  <c r="I19" i="5"/>
  <c r="J19" i="5" s="1"/>
  <c r="H19" i="5"/>
  <c r="S18" i="5"/>
  <c r="T18" i="5" s="1"/>
  <c r="I18" i="5"/>
  <c r="J18" i="5" s="1"/>
  <c r="H18" i="5"/>
  <c r="S17" i="5"/>
  <c r="T17" i="5" s="1"/>
  <c r="I17" i="5"/>
  <c r="J17" i="5" s="1"/>
  <c r="H17" i="5"/>
  <c r="S16" i="5"/>
  <c r="T16" i="5" s="1"/>
  <c r="I16" i="5"/>
  <c r="J16" i="5" s="1"/>
  <c r="H16" i="5"/>
  <c r="S15" i="5"/>
  <c r="T15" i="5" s="1"/>
  <c r="I15" i="5"/>
  <c r="J15" i="5" s="1"/>
  <c r="H22" i="5" s="1"/>
  <c r="H15" i="5"/>
  <c r="S14" i="5"/>
  <c r="T14" i="5" s="1"/>
  <c r="S13" i="5"/>
  <c r="T13" i="5" s="1"/>
  <c r="S12" i="5"/>
  <c r="T12" i="5" s="1"/>
  <c r="O12" i="5"/>
  <c r="P12" i="5" s="1"/>
  <c r="S11" i="5"/>
  <c r="T11" i="5" s="1"/>
  <c r="O11" i="5"/>
  <c r="P11" i="5" s="1"/>
  <c r="S9" i="5"/>
  <c r="T9" i="5" s="1"/>
  <c r="O9" i="5"/>
  <c r="P9" i="5" s="1"/>
  <c r="S8" i="5"/>
  <c r="T8" i="5" s="1"/>
  <c r="O8" i="5"/>
  <c r="P8" i="5" s="1"/>
  <c r="S7" i="5"/>
  <c r="T7" i="5" s="1"/>
  <c r="O7" i="5"/>
  <c r="P7" i="5" s="1"/>
  <c r="H27" i="5" l="1"/>
  <c r="K20" i="7"/>
  <c r="K19" i="6"/>
  <c r="K19" i="7"/>
  <c r="K20" i="6"/>
  <c r="H22" i="7"/>
  <c r="K17" i="7"/>
  <c r="K18" i="7"/>
  <c r="K21" i="7"/>
  <c r="H23" i="7"/>
  <c r="H29" i="7" s="1"/>
  <c r="K16" i="7"/>
  <c r="P11" i="7"/>
  <c r="H22" i="6"/>
  <c r="K17" i="6"/>
  <c r="K18" i="6"/>
  <c r="K21" i="6"/>
  <c r="H23" i="6"/>
  <c r="H28" i="6" s="1"/>
  <c r="K16" i="6"/>
  <c r="P11" i="6"/>
  <c r="K18" i="5"/>
  <c r="K17" i="5"/>
  <c r="H21" i="5"/>
  <c r="R5" i="5"/>
  <c r="K16" i="5"/>
  <c r="K19" i="5"/>
  <c r="K20" i="5"/>
  <c r="K15" i="5"/>
  <c r="I16" i="1"/>
  <c r="J16" i="1" s="1"/>
  <c r="H23" i="1" s="1"/>
  <c r="H29" i="1" s="1"/>
  <c r="I16" i="2"/>
  <c r="J16" i="2" s="1"/>
  <c r="I17" i="2"/>
  <c r="J17" i="2" s="1"/>
  <c r="I18" i="2"/>
  <c r="J18" i="2" s="1"/>
  <c r="I19" i="2"/>
  <c r="J19" i="2" s="1"/>
  <c r="I20" i="2"/>
  <c r="J20" i="2" s="1"/>
  <c r="I21" i="2"/>
  <c r="J21" i="2" s="1"/>
  <c r="I22" i="2"/>
  <c r="J22" i="2" s="1"/>
  <c r="I23" i="2"/>
  <c r="J23" i="2"/>
  <c r="I15" i="2"/>
  <c r="J15" i="2" s="1"/>
  <c r="I23" i="3"/>
  <c r="J23" i="3" s="1"/>
  <c r="I22" i="3"/>
  <c r="J22" i="3" s="1"/>
  <c r="I21" i="3"/>
  <c r="J21" i="3" s="1"/>
  <c r="I20" i="3"/>
  <c r="J20" i="3"/>
  <c r="I19" i="3"/>
  <c r="J19" i="3" s="1"/>
  <c r="I18" i="3"/>
  <c r="J18" i="3" s="1"/>
  <c r="I17" i="3"/>
  <c r="J17" i="3" s="1"/>
  <c r="S20" i="1"/>
  <c r="T20" i="1" s="1"/>
  <c r="S19" i="1"/>
  <c r="T19" i="1" s="1"/>
  <c r="S18" i="1"/>
  <c r="T18" i="1" s="1"/>
  <c r="S17" i="1"/>
  <c r="T17" i="1" s="1"/>
  <c r="S16" i="1"/>
  <c r="T16" i="1" s="1"/>
  <c r="S15" i="1"/>
  <c r="T15" i="1" s="1"/>
  <c r="S14" i="1"/>
  <c r="T14" i="1" s="1"/>
  <c r="S13" i="1"/>
  <c r="T13" i="1" s="1"/>
  <c r="O13" i="1"/>
  <c r="P13" i="1" s="1"/>
  <c r="S12" i="1"/>
  <c r="T12" i="1" s="1"/>
  <c r="O12" i="1"/>
  <c r="P12" i="1" s="1"/>
  <c r="S11" i="1"/>
  <c r="T11" i="1" s="1"/>
  <c r="O11" i="1"/>
  <c r="P11" i="1" s="1"/>
  <c r="S9" i="1"/>
  <c r="T9" i="1" s="1"/>
  <c r="O9" i="1"/>
  <c r="P9" i="1" s="1"/>
  <c r="S8" i="1"/>
  <c r="T8" i="1" s="1"/>
  <c r="O8" i="1"/>
  <c r="P8" i="1" s="1"/>
  <c r="S7" i="1"/>
  <c r="T7" i="1" s="1"/>
  <c r="O7" i="1"/>
  <c r="P7" i="1" s="1"/>
  <c r="I17" i="1"/>
  <c r="J17" i="1" s="1"/>
  <c r="I18" i="1"/>
  <c r="J18" i="1" s="1"/>
  <c r="I19" i="1"/>
  <c r="J19" i="1" s="1"/>
  <c r="I20" i="1"/>
  <c r="J20" i="1" s="1"/>
  <c r="I21" i="1"/>
  <c r="J21" i="1" s="1"/>
  <c r="H22" i="2"/>
  <c r="H21" i="2"/>
  <c r="H23" i="2"/>
  <c r="H19" i="3"/>
  <c r="H20" i="3"/>
  <c r="H21" i="3"/>
  <c r="H22" i="3"/>
  <c r="H23" i="3"/>
  <c r="H18" i="3"/>
  <c r="H17" i="3"/>
  <c r="I13" i="3"/>
  <c r="H15" i="2"/>
  <c r="H16" i="2"/>
  <c r="H17" i="2"/>
  <c r="H18" i="2"/>
  <c r="H19" i="2"/>
  <c r="H20" i="2"/>
  <c r="I12" i="1"/>
  <c r="H16" i="1"/>
  <c r="H17" i="1"/>
  <c r="H18" i="1"/>
  <c r="H19" i="1"/>
  <c r="H20" i="1"/>
  <c r="H21" i="1"/>
  <c r="K19" i="2" l="1"/>
  <c r="K22" i="2"/>
  <c r="K17" i="2"/>
  <c r="K21" i="2"/>
  <c r="R5" i="1"/>
  <c r="K22" i="7"/>
  <c r="H24" i="7" s="1"/>
  <c r="H27" i="7" s="1"/>
  <c r="K20" i="1"/>
  <c r="H22" i="1"/>
  <c r="K18" i="1"/>
  <c r="K23" i="2"/>
  <c r="K20" i="2"/>
  <c r="K18" i="2"/>
  <c r="H26" i="6"/>
  <c r="K21" i="1"/>
  <c r="K19" i="1"/>
  <c r="K17" i="1"/>
  <c r="H24" i="2"/>
  <c r="K16" i="2"/>
  <c r="K20" i="3"/>
  <c r="K19" i="3"/>
  <c r="H25" i="3"/>
  <c r="H32" i="3" s="1"/>
  <c r="K17" i="3"/>
  <c r="H24" i="3"/>
  <c r="K18" i="3"/>
  <c r="K23" i="3"/>
  <c r="K21" i="3"/>
  <c r="K22" i="3"/>
  <c r="K22" i="6"/>
  <c r="H24" i="6" s="1"/>
  <c r="K16" i="1"/>
  <c r="K21" i="5"/>
  <c r="H23" i="5" s="1"/>
  <c r="H25" i="5" s="1"/>
  <c r="K15" i="2"/>
  <c r="K24" i="2" s="1"/>
  <c r="H25" i="2"/>
  <c r="H26" i="5" l="1"/>
  <c r="H24" i="5" s="1"/>
  <c r="H28" i="5"/>
  <c r="H26" i="7"/>
  <c r="H28" i="7"/>
  <c r="H30" i="7" s="1"/>
  <c r="K22" i="1"/>
  <c r="H24" i="1" s="1"/>
  <c r="H28" i="1" s="1"/>
  <c r="H29" i="2"/>
  <c r="H31" i="2"/>
  <c r="H27" i="6"/>
  <c r="H29" i="6" s="1"/>
  <c r="H26" i="2"/>
  <c r="H30" i="2" s="1"/>
  <c r="K24" i="3"/>
  <c r="H26" i="3" s="1"/>
  <c r="H30" i="3" s="1"/>
  <c r="H27" i="1" l="1"/>
  <c r="H26" i="1"/>
  <c r="H25" i="1" s="1"/>
  <c r="H25" i="7"/>
  <c r="H25" i="6"/>
  <c r="H28" i="2"/>
  <c r="H32" i="2"/>
  <c r="H29" i="3"/>
  <c r="H31" i="3"/>
  <c r="H30" i="1" l="1"/>
  <c r="H28" i="3"/>
  <c r="H3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<sst xmlns="http://schemas.openxmlformats.org/spreadsheetml/2006/main" count="459" uniqueCount="143">
  <si>
    <t>SỐ TIỀN CÁ NHÂN HƯỞNG</t>
  </si>
  <si>
    <t>1/2 tháng tiền lương có đóng BHXH từ năm 21 trở đi</t>
  </si>
  <si>
    <t>5 tháng tiền lương cho 20 năm công tác</t>
  </si>
  <si>
    <t>3 tháng tiền lương cho mỗi năm nghỉ hưu trước tuổi</t>
  </si>
  <si>
    <t>KINH PHÍ TINH GIẢN</t>
  </si>
  <si>
    <t>I</t>
  </si>
  <si>
    <t>Tiền lương tháng tính trợ cấp (nếu có)</t>
  </si>
  <si>
    <t>Tiền lương tháng hiện hưởng</t>
  </si>
  <si>
    <t>Cộng</t>
  </si>
  <si>
    <t>Thâm niên nghề</t>
  </si>
  <si>
    <t>Thâm niên vượt khung</t>
  </si>
  <si>
    <t>Hệ số chênh lệch BL</t>
  </si>
  <si>
    <t>Chức vụ</t>
  </si>
  <si>
    <t xml:space="preserve"> </t>
  </si>
  <si>
    <t>Số tiền thực lĩnh/tháng (1000 đồng)</t>
  </si>
  <si>
    <t>Lương tối thiểu (1000 đồng)</t>
  </si>
  <si>
    <t>Số tháng hưởng</t>
  </si>
  <si>
    <t>Phụ cấp</t>
  </si>
  <si>
    <t>Hệ số lương</t>
  </si>
  <si>
    <t>Ngày tháng năm</t>
  </si>
  <si>
    <t>TT</t>
  </si>
  <si>
    <t>Tiền lương 60 tháng thực lĩnh trước khi tinh giản</t>
  </si>
  <si>
    <t>Số năm đóng BHXH vượt 21 năm</t>
  </si>
  <si>
    <t xml:space="preserve">Số tháng lương được trợ cấp: </t>
  </si>
  <si>
    <t>Số năm nghỉ hưu trước tuổi</t>
  </si>
  <si>
    <t>Tính tròn:</t>
  </si>
  <si>
    <t>tháng;</t>
  </si>
  <si>
    <t>năm</t>
  </si>
  <si>
    <t>Số năm đóng BHXH:</t>
  </si>
  <si>
    <t>Ngày tháng năm sinh:</t>
  </si>
  <si>
    <t>Chức danh, Chức vụ, đơn vị công tác:</t>
  </si>
  <si>
    <t>Trình độ, chuyên ngành đào tạo:</t>
  </si>
  <si>
    <t>Giới tính</t>
  </si>
  <si>
    <t>Họ và tên:</t>
  </si>
  <si>
    <t>Biểu số</t>
  </si>
  <si>
    <t>UBND HUYỆN/SỞ …</t>
  </si>
  <si>
    <t>3 tháng tiền lương hiện hưởng</t>
  </si>
  <si>
    <t>Tiền lương 5 năm cuối</t>
  </si>
  <si>
    <t>Số năm công tác làm nghề, CV nặng nhọc, độc hại hoặc làm việc ở nơi có phụ cấp khu vực 0,7 (đủ 12 tháng)</t>
  </si>
  <si>
    <t>Ghi chú</t>
  </si>
  <si>
    <t>Nam</t>
  </si>
  <si>
    <t>Nữ</t>
  </si>
  <si>
    <t>Từ</t>
  </si>
  <si>
    <t>Đến</t>
  </si>
  <si>
    <t xml:space="preserve">Đại học </t>
  </si>
  <si>
    <r>
      <t>HỒ SƠ TINH GIẢN BIÊN CHẾ</t>
    </r>
    <r>
      <rPr>
        <b/>
        <sz val="14"/>
        <color indexed="10"/>
        <rFont val="Times New Roman"/>
        <family val="1"/>
      </rPr>
      <t xml:space="preserve">
</t>
    </r>
    <r>
      <rPr>
        <b/>
        <sz val="10"/>
        <color indexed="10"/>
        <rFont val="Times New Roman"/>
        <family val="1"/>
      </rPr>
      <t>(Biểu dành cho đối tượng nghỉ hưu trước tuổi có đủ 20 năm đóng BHXH, trong đó có 15 năm công tác làm nghề, công việc nặng nhọc, độc hại hoặc làm việc ở nơi có phụ cấp khu vực 0,7)</t>
    </r>
  </si>
  <si>
    <r>
      <rPr>
        <b/>
        <sz val="12"/>
        <rFont val="Times New Roman"/>
        <family val="1"/>
      </rPr>
      <t>HỒ SƠ TINH GIẢN BIÊN CHẾ</t>
    </r>
    <r>
      <rPr>
        <b/>
        <sz val="10"/>
        <color indexed="10"/>
        <rFont val="Times New Roman"/>
        <family val="1"/>
      </rPr>
      <t xml:space="preserve">
</t>
    </r>
    <r>
      <rPr>
        <b/>
        <sz val="11"/>
        <color indexed="10"/>
        <rFont val="Times New Roman"/>
        <family val="1"/>
      </rPr>
      <t>(Biểu dành cho đối tượng nghỉ hưu trước tuổi làm công việc trong điều kiện BT, có đủ 20 năm đóng BHXH</t>
    </r>
    <r>
      <rPr>
        <b/>
        <sz val="10"/>
        <color indexed="10"/>
        <rFont val="Times New Roman"/>
        <family val="1"/>
      </rPr>
      <t>)</t>
    </r>
  </si>
  <si>
    <r>
      <t xml:space="preserve">Lý do: </t>
    </r>
    <r>
      <rPr>
        <b/>
        <sz val="12"/>
        <rFont val="Times New Roman"/>
        <family val="1"/>
      </rPr>
      <t xml:space="preserve"> yêu cầu viết theo NĐ</t>
    </r>
  </si>
  <si>
    <t>Lý do: yêu cầu viết theo NĐ</t>
  </si>
  <si>
    <r>
      <rPr>
        <b/>
        <sz val="12"/>
        <rFont val="Times New Roman"/>
        <family val="1"/>
      </rPr>
      <t>HỒ SƠ TINH GIẢN BIÊN CHẾ</t>
    </r>
    <r>
      <rPr>
        <b/>
        <sz val="10"/>
        <color indexed="10"/>
        <rFont val="Times New Roman"/>
        <family val="1"/>
      </rPr>
      <t xml:space="preserve">
</t>
    </r>
    <r>
      <rPr>
        <b/>
        <sz val="11"/>
        <color indexed="10"/>
        <rFont val="Times New Roman"/>
        <family val="1"/>
      </rPr>
      <t>(Biểu dành cho đối tượng là Nữ cán bộ, công chức cấp xã nghỉ hưu trước tuổi làm công việc trong điều kiện BT,
có đủ từ 15 năm đến dưới 20 năm đóng BHXH</t>
    </r>
    <r>
      <rPr>
        <b/>
        <sz val="10"/>
        <color indexed="10"/>
        <rFont val="Times New Roman"/>
        <family val="1"/>
      </rPr>
      <t>)</t>
    </r>
  </si>
  <si>
    <t>3 tháng tiền lương bình quân cho mỗi năm NHTT</t>
  </si>
  <si>
    <t>5 tháng tiền lương bình quân cho 20 năm đầu công tác</t>
  </si>
  <si>
    <t>Tiền lương bình quân</t>
  </si>
  <si>
    <r>
      <rPr>
        <b/>
        <sz val="12"/>
        <rFont val="Times New Roman"/>
        <family val="1"/>
      </rPr>
      <t>HỒ SƠ TINH GIẢN BIÊN CHẾ</t>
    </r>
    <r>
      <rPr>
        <b/>
        <sz val="10"/>
        <color indexed="10"/>
        <rFont val="Times New Roman"/>
        <family val="1"/>
      </rPr>
      <t xml:space="preserve">
</t>
    </r>
    <r>
      <rPr>
        <b/>
        <sz val="11"/>
        <color indexed="10"/>
        <rFont val="Times New Roman"/>
        <family val="1"/>
      </rPr>
      <t>(Biểu dành cho đối tượng chuyển sang làm việc tại các tổ chức không hưởng lương thường xuyên từ NSNN</t>
    </r>
    <r>
      <rPr>
        <b/>
        <sz val="10"/>
        <color indexed="10"/>
        <rFont val="Times New Roman"/>
        <family val="1"/>
      </rPr>
      <t>)</t>
    </r>
  </si>
  <si>
    <t>Tiền lương tháng bình quân</t>
  </si>
  <si>
    <t>5 tháng tiền lương bình quân cho 20 năm công tác</t>
  </si>
  <si>
    <t>1/2 tháng tiền lương bình quân cho mỗi năm công tác có đóng bảo hiểm xã hội bắt buộc</t>
  </si>
  <si>
    <t>1,5 tháng tiền lương bình quân cho mỗi năm công tác có đóng bảo hiểm xã hội bắt buộc</t>
  </si>
  <si>
    <r>
      <rPr>
        <b/>
        <sz val="12"/>
        <rFont val="Times New Roman"/>
        <family val="1"/>
      </rPr>
      <t>HỒ SƠ TINH GIẢN BIÊN CHẾ</t>
    </r>
    <r>
      <rPr>
        <b/>
        <sz val="10"/>
        <color indexed="10"/>
        <rFont val="Times New Roman"/>
        <family val="1"/>
      </rPr>
      <t xml:space="preserve">
</t>
    </r>
    <r>
      <rPr>
        <b/>
        <sz val="11"/>
        <color indexed="10"/>
        <rFont val="Times New Roman"/>
        <family val="1"/>
      </rPr>
      <t>(Biểu dành cho cán bộ, công chức cấp xã dôi dư do sắp xếp đơn vị hành chính cấp xã có tuổi thấp hơn tối đa đủ 10 tuổi và thấp hơn tối thiểu trên 05 tuổi so với tuổi nghỉ hưu theo quy định của pháp luật về bảo hiểm xã hội</t>
    </r>
    <r>
      <rPr>
        <b/>
        <sz val="10"/>
        <color indexed="10"/>
        <rFont val="Times New Roman"/>
        <family val="1"/>
      </rPr>
      <t>)</t>
    </r>
  </si>
  <si>
    <t>1,5 tháng tiền lương bình quân cho mỗi năm NHTT</t>
  </si>
  <si>
    <t>Đối tượng</t>
  </si>
  <si>
    <t>Cán bộ</t>
  </si>
  <si>
    <t>Nghỉ trong thời gian 12 tháng</t>
  </si>
  <si>
    <t>Thời điểm nghỉ hưu
theo quy định (theo PL2)</t>
  </si>
  <si>
    <t>Thời điểm nghỉ hưu
theo quy định (theo PL1)</t>
  </si>
  <si>
    <r>
      <rPr>
        <b/>
        <sz val="12"/>
        <rFont val="Times New Roman"/>
        <family val="1"/>
      </rPr>
      <t>HỒ SƠ TINH GIẢN BIÊN CHẾ</t>
    </r>
    <r>
      <rPr>
        <b/>
        <sz val="10"/>
        <color indexed="10"/>
        <rFont val="Times New Roman"/>
        <family val="1"/>
      </rPr>
      <t xml:space="preserve">
</t>
    </r>
    <r>
      <rPr>
        <b/>
        <sz val="11"/>
        <color indexed="10"/>
        <rFont val="Times New Roman"/>
        <family val="1"/>
      </rPr>
      <t>(Biểu dành cho người hoạt động không chuyên trách ở cấp xã, ở thôn, tổ dân phố dôi dư do sắp xếp đơn vị hành chính cấp xã nghỉ trong thời gian 12 tháng kể khi có quyết định sắp xếp của cấp có thẩm quyền</t>
    </r>
    <r>
      <rPr>
        <b/>
        <sz val="10"/>
        <color indexed="10"/>
        <rFont val="Times New Roman"/>
        <family val="1"/>
      </rPr>
      <t>)</t>
    </r>
  </si>
  <si>
    <t>Chức danh</t>
  </si>
  <si>
    <t>Mức phụ cấp hằng tháng hiện hưởng</t>
  </si>
  <si>
    <t>Không do bầu cử</t>
  </si>
  <si>
    <t>Lý do nghỉ: yêu cầu viết theo NĐ</t>
  </si>
  <si>
    <t>Số tiền cá nhân được hưởng: 1/2 mức phụ cấp hàng tháng hiện hưởng cho mỗi tháng nghỉ trước</t>
  </si>
  <si>
    <t>Lao động nam</t>
  </si>
  <si>
    <t>Lao động nữ</t>
  </si>
  <si>
    <t>Thời điểm sinh</t>
  </si>
  <si>
    <t>Tuổi nghỉ hưu</t>
  </si>
  <si>
    <t>Thời điểm hưởng lương hưu</t>
  </si>
  <si>
    <t>Tháng</t>
  </si>
  <si>
    <t>Năm</t>
  </si>
  <si>
    <t>60 tuổi 3 tháng</t>
  </si>
  <si>
    <t>55 tuổi 4 tháng</t>
  </si>
  <si>
    <t>55 tuổi 8 tháng</t>
  </si>
  <si>
    <t>60 tuổi 6 tháng</t>
  </si>
  <si>
    <t>56 tuổi</t>
  </si>
  <si>
    <t>60 tuổi 9 tháng</t>
  </si>
  <si>
    <t>56 tuổi 4 tháng</t>
  </si>
  <si>
    <t>61 tuổi</t>
  </si>
  <si>
    <t>56 tuổi 8 tháng</t>
  </si>
  <si>
    <t>61 tuổi 3 tháng</t>
  </si>
  <si>
    <t>57 tuổi</t>
  </si>
  <si>
    <t>61 tuổi 6 tháng</t>
  </si>
  <si>
    <t>57 tuổi 4 tháng</t>
  </si>
  <si>
    <t>61 tuổi 9 tháng</t>
  </si>
  <si>
    <t>57 tuổi 8 tháng</t>
  </si>
  <si>
    <t>Từ tháng 4/1966 trở đi</t>
  </si>
  <si>
    <t>62 tuổi</t>
  </si>
  <si>
    <t>Tháng liền kề sau tháng người lao động đủ 62 tuổi</t>
  </si>
  <si>
    <t>58 tuổi</t>
  </si>
  <si>
    <t>58 tuổi 4 tháng</t>
  </si>
  <si>
    <t>58 tuổi 8 tháng</t>
  </si>
  <si>
    <t>59 tuổi</t>
  </si>
  <si>
    <t>59 tuổi 4 tháng</t>
  </si>
  <si>
    <t>59 tuổi 8 tháng</t>
  </si>
  <si>
    <t>Từ tháng 5/1975 trở đi</t>
  </si>
  <si>
    <t>60 tuổi</t>
  </si>
  <si>
    <t>Tháng liền kề sau tháng người lao động đủ 60 tuổi</t>
  </si>
  <si>
    <t>55 tuổi 3 tháng</t>
  </si>
  <si>
    <t>50 tuổi 4 tháng</t>
  </si>
  <si>
    <t>50 tuổi 8 tháng</t>
  </si>
  <si>
    <t>55 tuổi 6 tháng</t>
  </si>
  <si>
    <t>51 tuổi</t>
  </si>
  <si>
    <t>55 tuổi 9 tháng</t>
  </si>
  <si>
    <t>51 tuổi 4 tháng</t>
  </si>
  <si>
    <t>51 tuổi 8 tháng</t>
  </si>
  <si>
    <t>56 tuổi 3 tháng</t>
  </si>
  <si>
    <t>52 tuổi</t>
  </si>
  <si>
    <t>56 tuổi 6 tháng</t>
  </si>
  <si>
    <t>52 tuổi 4 tháng</t>
  </si>
  <si>
    <t>56 tuổi 9 tháng</t>
  </si>
  <si>
    <t>52 tuổi 8 tháng</t>
  </si>
  <si>
    <t>Từ tháng 4/1971 trở đi</t>
  </si>
  <si>
    <t>Tháng liền kề sau tháng người lao động đủ 57 tuổi</t>
  </si>
  <si>
    <t>53 tuổi</t>
  </si>
  <si>
    <t>53 tuổi 4 tháng</t>
  </si>
  <si>
    <t>53 tuổi 8 tháng</t>
  </si>
  <si>
    <t>54 tuổi</t>
  </si>
  <si>
    <t>54 tuổi 4 tháng</t>
  </si>
  <si>
    <t>54 tuổi 8 tháng</t>
  </si>
  <si>
    <t>Từ tháng 5/1980 trở đi</t>
  </si>
  <si>
    <t>55 tuổi</t>
  </si>
  <si>
    <t>Tháng liền kề sau tháng người lao động đủ 55 tuổi</t>
  </si>
  <si>
    <t>Thời điểm nghỉ hưu
theo quy định</t>
  </si>
  <si>
    <t>Thời điểm nghỉ TGBC:</t>
  </si>
  <si>
    <r>
      <rPr>
        <b/>
        <sz val="12"/>
        <rFont val="Times New Roman"/>
        <family val="1"/>
      </rPr>
      <t>HỒ SƠ TINH GIẢN BIÊN CHẾ</t>
    </r>
    <r>
      <rPr>
        <b/>
        <sz val="10"/>
        <color indexed="10"/>
        <rFont val="Times New Roman"/>
        <family val="1"/>
      </rPr>
      <t xml:space="preserve">
</t>
    </r>
    <r>
      <rPr>
        <b/>
        <sz val="11"/>
        <color indexed="10"/>
        <rFont val="Times New Roman"/>
        <family val="1"/>
      </rPr>
      <t>(Biểu dành cho đối tượng thôi việc ngay sử dụng Phụ lục I Nghị định 135/2020/NĐ-CP)</t>
    </r>
  </si>
  <si>
    <r>
      <rPr>
        <b/>
        <sz val="12"/>
        <rFont val="Times New Roman"/>
        <family val="1"/>
      </rPr>
      <t>HỒ SƠ TINH GIẢN BIÊN CHẾ</t>
    </r>
    <r>
      <rPr>
        <b/>
        <sz val="10"/>
        <color indexed="10"/>
        <rFont val="Times New Roman"/>
        <family val="1"/>
      </rPr>
      <t xml:space="preserve">
</t>
    </r>
    <r>
      <rPr>
        <b/>
        <sz val="11"/>
        <color indexed="10"/>
        <rFont val="Times New Roman"/>
        <family val="1"/>
      </rPr>
      <t>(Biểu dành cho đối tượng thôi việc ngay sử dụng Phụ lục II Nghị định 135/2020/NĐ-CP)</t>
    </r>
  </si>
  <si>
    <t>Số tuổi thấp hơn tuổi nghỉ hưu</t>
  </si>
  <si>
    <t>9A5</t>
  </si>
  <si>
    <t>9B5</t>
  </si>
  <si>
    <t>9C5</t>
  </si>
  <si>
    <t>9A6</t>
  </si>
  <si>
    <t>9A7</t>
  </si>
  <si>
    <t>9B7</t>
  </si>
  <si>
    <t>9A8</t>
  </si>
  <si>
    <t>9A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</si>
</sst>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00"/>
    <numFmt numFmtId="166" formatCode="#\-\ ?/2"/>
    <numFmt numFmtId="167" formatCode="#\-\ ?/12"/>
    <numFmt numFmtId="168" formatCode="dd/mm/yyyy;@"/>
    <numFmt numFmtId="169" formatCode="d/mm/yyyy;@"/>
  </numFmts>
  <fonts count="40" x14ac:knownFonts="1">
    <font>
      <sz val="12"/>
      <name val="Times New Roman"/>
      <family val="1"/>
    </font>
    <font>
      <sz val="12"/>
      <name val="Times New Roman"/>
      <family val="1"/>
    </font>
    <font>
      <b/>
      <sz val="14"/>
      <name val="Arial"/>
      <family val="2"/>
    </font>
    <font>
      <sz val="12"/>
      <color indexed="12"/>
      <name val=".VnTime"/>
      <family val="2"/>
    </font>
    <font>
      <b/>
      <sz val="14"/>
      <color indexed="12"/>
      <name val="Arial"/>
      <family val="2"/>
    </font>
    <font>
      <b/>
      <sz val="10"/>
      <name val="Times New Roman"/>
      <family val="1"/>
    </font>
    <font>
      <b/>
      <sz val="14"/>
      <name val="Times New Roman"/>
      <family val="1"/>
    </font>
    <font>
      <b/>
      <sz val="12"/>
      <name val="Times New Roman"/>
      <family val="1"/>
    </font>
    <font>
      <b/>
      <sz val="11"/>
      <name val="Times New Roman"/>
      <family val="1"/>
    </font>
    <font>
      <sz val="14"/>
      <name val="Arial"/>
      <family val="2"/>
    </font>
    <font>
      <b/>
      <sz val="13"/>
      <name val="Times New Roman"/>
      <family val="1"/>
    </font>
    <font>
      <b/>
      <sz val="14"/>
      <name val=".VnTime"/>
      <family val="2"/>
    </font>
    <font>
      <b/>
      <sz val="14"/>
      <color indexed="8"/>
      <name val="Times New Roman"/>
      <family val="1"/>
    </font>
    <font>
      <sz val="14"/>
      <color indexed="8"/>
      <name val="Times New Roman"/>
      <family val="1"/>
    </font>
    <font>
      <b/>
      <sz val="13"/>
      <color indexed="8"/>
      <name val="Times New Roman"/>
      <family val="1"/>
    </font>
    <font>
      <sz val="12"/>
      <color indexed="8"/>
      <name val="Times New Roman"/>
      <family val="1"/>
    </font>
    <font>
      <b/>
      <sz val="8"/>
      <name val="Times New Roman"/>
      <family val="1"/>
    </font>
    <font>
      <sz val="13"/>
      <name val="Times New Roman"/>
      <family val="1"/>
    </font>
    <font>
      <b/>
      <sz val="13"/>
      <color indexed="10"/>
      <name val="Times New Roman"/>
      <family val="1"/>
    </font>
    <font>
      <b/>
      <i/>
      <sz val="13"/>
      <name val="Times New Roman"/>
      <family val="1"/>
    </font>
    <font>
      <b/>
      <sz val="11"/>
      <name val="Arial"/>
      <family val="2"/>
    </font>
    <font>
      <sz val="14"/>
      <name val="Times New Roman"/>
      <family val="1"/>
      <charset val="163"/>
    </font>
    <font>
      <b/>
      <sz val="14"/>
      <name val="Times New Roman"/>
      <family val="1"/>
      <charset val="163"/>
    </font>
    <font>
      <b/>
      <sz val="14"/>
      <name val="Arial"/>
      <family val="2"/>
      <charset val="163"/>
    </font>
    <font>
      <sz val="10"/>
      <name val="Arial"/>
      <family val="2"/>
    </font>
    <font>
      <b/>
      <sz val="10"/>
      <color indexed="10"/>
      <name val="Times New Roman"/>
      <family val="1"/>
    </font>
    <font>
      <b/>
      <sz val="14"/>
      <color indexed="10"/>
      <name val="Times New Roman"/>
      <family val="1"/>
    </font>
    <font>
      <b/>
      <sz val="11"/>
      <color indexed="10"/>
      <name val="Times New Roman"/>
      <family val="1"/>
    </font>
    <font>
      <b/>
      <u/>
      <sz val="11"/>
      <color theme="1"/>
      <name val="Calibri"/>
      <family val="2"/>
      <scheme val="minor"/>
    </font>
    <font>
      <b/>
      <i/>
      <sz val="13"/>
      <name val="Times New Roman"/>
      <family val="1"/>
      <charset val="163"/>
    </font>
    <font>
      <b/>
      <i/>
      <sz val="12"/>
      <color indexed="10"/>
      <name val="Times New Roman"/>
      <family val="1"/>
      <charset val="163"/>
    </font>
    <font>
      <b/>
      <sz val="13"/>
      <name val="Times New Roman"/>
      <family val="1"/>
      <charset val="163"/>
    </font>
    <font>
      <b/>
      <i/>
      <sz val="12"/>
      <name val="Times New Roman"/>
      <family val="1"/>
      <charset val="163"/>
    </font>
    <font>
      <b/>
      <sz val="6"/>
      <color rgb="FF000000"/>
      <name val="Arial"/>
      <family val="2"/>
    </font>
    <font>
      <sz val="6"/>
      <color rgb="FF000000"/>
      <name val="Arial"/>
      <family val="2"/>
    </font>
    <font>
      <b/>
      <sz val="9"/>
      <color rgb="FF000000"/>
      <name val="Arial"/>
      <family val="2"/>
    </font>
    <font>
      <sz val="9"/>
      <color rgb="FF000000"/>
      <name val="Arial"/>
      <family val="2"/>
    </font>
    <font>
      <sz val="13"/>
      <name val="Times New Roman"/>
      <family val="1"/>
      <charset val="163"/>
    </font>
    <font>
      <i/>
      <sz val="13"/>
      <name val="Times New Roman"/>
      <family val="1"/>
      <charset val="163"/>
    </font>
    <font>
      <i/>
      <sz val="10"/>
      <name val="Times New Roman"/>
      <family val="1"/>
      <charset val="163"/>
    </font>
  </fonts>
  <fills count="8">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FF"/>
        <bgColor indexed="64"/>
      </patternFill>
    </fill>
    <fill>
      <patternFill patternType="solid">
        <fgColor rgb="FF92D05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medium">
        <color indexed="12"/>
      </top>
      <bottom/>
      <diagonal/>
    </border>
    <border>
      <left style="medium">
        <color indexed="12"/>
      </left>
      <right/>
      <top/>
      <bottom/>
      <diagonal/>
    </border>
    <border>
      <left style="thin">
        <color indexed="64"/>
      </left>
      <right/>
      <top style="medium">
        <color indexed="12"/>
      </top>
      <bottom/>
      <diagonal/>
    </border>
    <border>
      <left/>
      <right style="thin">
        <color indexed="64"/>
      </right>
      <top style="medium">
        <color indexed="12"/>
      </top>
      <bottom/>
      <diagonal/>
    </border>
    <border>
      <left style="medium">
        <color indexed="12"/>
      </left>
      <right/>
      <top/>
      <bottom style="thin">
        <color indexed="64"/>
      </bottom>
      <diagonal/>
    </border>
    <border>
      <left style="medium">
        <color indexed="12"/>
      </left>
      <right style="medium">
        <color indexed="12"/>
      </right>
      <top style="medium">
        <color indexed="12"/>
      </top>
      <bottom style="medium">
        <color indexed="12"/>
      </bottom>
      <diagonal/>
    </border>
    <border>
      <left/>
      <right style="medium">
        <color indexed="12"/>
      </right>
      <top style="medium">
        <color indexed="12"/>
      </top>
      <bottom/>
      <diagonal/>
    </border>
    <border>
      <left style="medium">
        <color indexed="12"/>
      </left>
      <right/>
      <top style="medium">
        <color indexed="12"/>
      </top>
      <bottom/>
      <diagonal/>
    </border>
    <border>
      <left style="medium">
        <color indexed="12"/>
      </left>
      <right style="medium">
        <color indexed="12"/>
      </right>
      <top style="medium">
        <color indexed="12"/>
      </top>
      <bottom/>
      <diagonal/>
    </border>
    <border>
      <left style="medium">
        <color indexed="12"/>
      </left>
      <right style="medium">
        <color indexed="12"/>
      </right>
      <top/>
      <bottom style="medium">
        <color indexed="12"/>
      </bottom>
      <diagonal/>
    </border>
    <border>
      <left/>
      <right/>
      <top style="thin">
        <color indexed="64"/>
      </top>
      <bottom style="thin">
        <color indexed="64"/>
      </bottom>
      <diagonal/>
    </border>
    <border>
      <left/>
      <right/>
      <top/>
      <bottom style="thin">
        <color indexed="64"/>
      </bottom>
      <diagonal/>
    </border>
    <border>
      <left style="medium">
        <color indexed="12"/>
      </left>
      <right/>
      <top style="medium">
        <color indexed="12"/>
      </top>
      <bottom style="medium">
        <color indexed="12"/>
      </bottom>
      <diagonal/>
    </border>
    <border>
      <left style="medium">
        <color indexed="12"/>
      </left>
      <right/>
      <top/>
      <bottom style="thin">
        <color indexed="12"/>
      </bottom>
      <diagonal/>
    </border>
    <border>
      <left/>
      <right style="medium">
        <color indexed="12"/>
      </right>
      <top/>
      <bottom style="thin">
        <color indexed="1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12"/>
      </right>
      <top/>
      <bottom/>
      <diagonal/>
    </border>
    <border>
      <left/>
      <right style="medium">
        <color indexed="12"/>
      </right>
      <top style="medium">
        <color indexed="12"/>
      </top>
      <bottom style="medium">
        <color indexed="1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12"/>
      </top>
      <bottom style="medium">
        <color indexed="12"/>
      </bottom>
      <diagonal/>
    </border>
    <border>
      <left style="thin">
        <color indexed="64"/>
      </left>
      <right/>
      <top style="thin">
        <color indexed="64"/>
      </top>
      <bottom style="medium">
        <color indexed="12"/>
      </bottom>
      <diagonal/>
    </border>
    <border>
      <left/>
      <right style="thin">
        <color indexed="64"/>
      </right>
      <top style="thin">
        <color indexed="64"/>
      </top>
      <bottom style="medium">
        <color indexed="12"/>
      </bottom>
      <diagonal/>
    </border>
    <border>
      <left style="medium">
        <color indexed="12"/>
      </left>
      <right/>
      <top/>
      <bottom style="medium">
        <color indexed="12"/>
      </bottom>
      <diagonal/>
    </border>
    <border>
      <left/>
      <right style="medium">
        <color indexed="12"/>
      </right>
      <top/>
      <bottom style="medium">
        <color indexed="12"/>
      </bottom>
      <diagonal/>
    </border>
    <border>
      <left style="medium">
        <color indexed="12"/>
      </left>
      <right style="medium">
        <color indexed="12"/>
      </right>
      <top/>
      <bottom/>
      <diagonal/>
    </border>
    <border>
      <left/>
      <right style="thin">
        <color indexed="12"/>
      </right>
      <top style="medium">
        <color indexed="1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0" fontId="24" fillId="0" borderId="0"/>
    <xf numFmtId="0" fontId="1" fillId="0" borderId="0"/>
    <xf numFmtId="9" fontId="24" fillId="0" borderId="0" applyFont="0" applyFill="0" applyBorder="0" applyAlignment="0" applyProtection="0"/>
  </cellStyleXfs>
  <cellXfs count="325">
    <xf numFmtId="0" fontId="0" fillId="0" borderId="0" xfId="0"/>
    <xf numFmtId="0" fontId="0" fillId="2" borderId="0" xfId="0" applyFill="1" applyProtection="1">
      <protection locked="0"/>
    </xf>
    <xf numFmtId="1" fontId="2" fillId="2" borderId="0" xfId="0" applyNumberFormat="1" applyFont="1" applyFill="1" applyProtection="1">
      <protection locked="0"/>
    </xf>
    <xf numFmtId="164" fontId="0" fillId="2" borderId="0" xfId="0" applyNumberFormat="1" applyFill="1" applyProtection="1">
      <protection locked="0"/>
    </xf>
    <xf numFmtId="0" fontId="0" fillId="2" borderId="0" xfId="0" applyFill="1" applyAlignment="1" applyProtection="1">
      <alignment horizontal="center"/>
      <protection locked="0"/>
    </xf>
    <xf numFmtId="0" fontId="3" fillId="2" borderId="0" xfId="0" applyFont="1" applyFill="1" applyProtection="1">
      <protection locked="0"/>
    </xf>
    <xf numFmtId="1" fontId="4" fillId="2" borderId="0" xfId="0" applyNumberFormat="1" applyFont="1" applyFill="1" applyProtection="1">
      <protection locked="0"/>
    </xf>
    <xf numFmtId="0" fontId="0" fillId="2" borderId="1" xfId="0" applyFill="1" applyBorder="1" applyProtection="1">
      <protection locked="0"/>
    </xf>
    <xf numFmtId="0" fontId="0" fillId="2" borderId="1" xfId="0" applyFill="1" applyBorder="1" applyAlignment="1" applyProtection="1">
      <alignment horizontal="center"/>
      <protection locked="0"/>
    </xf>
    <xf numFmtId="0" fontId="7" fillId="2" borderId="1" xfId="0" applyFont="1" applyFill="1" applyBorder="1" applyAlignment="1" applyProtection="1">
      <alignment horizontal="left"/>
      <protection locked="0"/>
    </xf>
    <xf numFmtId="0" fontId="8" fillId="2" borderId="1" xfId="0" applyFont="1" applyFill="1" applyBorder="1" applyAlignment="1" applyProtection="1">
      <alignment horizontal="center"/>
      <protection locked="0"/>
    </xf>
    <xf numFmtId="0" fontId="9" fillId="2" borderId="1" xfId="0" applyFont="1" applyFill="1" applyBorder="1" applyProtection="1">
      <protection locked="0"/>
    </xf>
    <xf numFmtId="0" fontId="9" fillId="2" borderId="1" xfId="0" applyFont="1" applyFill="1" applyBorder="1" applyAlignment="1" applyProtection="1">
      <alignment horizontal="center"/>
      <protection locked="0"/>
    </xf>
    <xf numFmtId="0" fontId="6" fillId="2" borderId="1" xfId="0" applyFont="1" applyFill="1" applyBorder="1" applyAlignment="1" applyProtection="1">
      <alignment horizontal="left"/>
      <protection locked="0"/>
    </xf>
    <xf numFmtId="0" fontId="10" fillId="2" borderId="1" xfId="0" applyFont="1" applyFill="1" applyBorder="1" applyAlignment="1" applyProtection="1">
      <alignment horizontal="left"/>
      <protection locked="0"/>
    </xf>
    <xf numFmtId="165" fontId="0" fillId="2" borderId="0" xfId="0" applyNumberFormat="1" applyFill="1" applyProtection="1">
      <protection locked="0"/>
    </xf>
    <xf numFmtId="165" fontId="11" fillId="2" borderId="1" xfId="0" applyNumberFormat="1" applyFont="1" applyFill="1" applyBorder="1" applyProtection="1">
      <protection locked="0"/>
    </xf>
    <xf numFmtId="0" fontId="12" fillId="2" borderId="1"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2" borderId="1" xfId="0" applyFont="1" applyFill="1" applyBorder="1" applyAlignment="1" applyProtection="1">
      <alignment vertical="center" wrapText="1"/>
      <protection locked="0"/>
    </xf>
    <xf numFmtId="0" fontId="14" fillId="2" borderId="1" xfId="0" applyFont="1" applyFill="1" applyBorder="1" applyAlignment="1" applyProtection="1">
      <alignment horizontal="center" vertical="center" wrapText="1"/>
      <protection locked="0"/>
    </xf>
    <xf numFmtId="1" fontId="0" fillId="2" borderId="0" xfId="0" applyNumberFormat="1" applyFill="1" applyProtection="1">
      <protection locked="0"/>
    </xf>
    <xf numFmtId="0" fontId="5" fillId="2"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17" fillId="2" borderId="0" xfId="0" applyFont="1" applyFill="1" applyProtection="1">
      <protection locked="0"/>
    </xf>
    <xf numFmtId="4" fontId="10" fillId="2" borderId="0" xfId="0" applyNumberFormat="1" applyFont="1" applyFill="1" applyProtection="1">
      <protection locked="0"/>
    </xf>
    <xf numFmtId="164" fontId="17" fillId="2" borderId="0" xfId="0" applyNumberFormat="1" applyFont="1" applyFill="1" applyProtection="1">
      <protection locked="0"/>
    </xf>
    <xf numFmtId="0" fontId="17" fillId="2" borderId="0" xfId="0" applyFont="1" applyFill="1" applyAlignment="1" applyProtection="1">
      <alignment horizontal="center"/>
      <protection locked="0"/>
    </xf>
    <xf numFmtId="0" fontId="10" fillId="2" borderId="0" xfId="0" applyFont="1" applyFill="1" applyAlignment="1" applyProtection="1">
      <alignment horizontal="left" vertical="center"/>
      <protection locked="0"/>
    </xf>
    <xf numFmtId="0" fontId="10" fillId="2" borderId="0" xfId="0" applyFont="1" applyFill="1" applyAlignment="1" applyProtection="1">
      <alignment horizontal="center"/>
      <protection locked="0"/>
    </xf>
    <xf numFmtId="3" fontId="10" fillId="2" borderId="0" xfId="0" applyNumberFormat="1" applyFont="1" applyFill="1" applyAlignment="1" applyProtection="1">
      <alignment horizontal="right"/>
      <protection locked="0"/>
    </xf>
    <xf numFmtId="0" fontId="17" fillId="2" borderId="2" xfId="0" applyFont="1" applyFill="1" applyBorder="1" applyProtection="1">
      <protection locked="0"/>
    </xf>
    <xf numFmtId="49" fontId="10" fillId="2" borderId="0" xfId="0" applyNumberFormat="1" applyFont="1" applyFill="1" applyAlignment="1" applyProtection="1">
      <alignment horizontal="right" vertical="center"/>
      <protection locked="0"/>
    </xf>
    <xf numFmtId="0" fontId="10" fillId="2" borderId="3" xfId="0" applyFont="1" applyFill="1" applyBorder="1" applyProtection="1">
      <protection locked="0"/>
    </xf>
    <xf numFmtId="0" fontId="6" fillId="2" borderId="0" xfId="0" applyFont="1" applyFill="1" applyAlignment="1" applyProtection="1">
      <alignment horizontal="left" vertical="center"/>
      <protection locked="0"/>
    </xf>
    <xf numFmtId="0" fontId="17" fillId="2" borderId="4" xfId="0" applyFont="1" applyFill="1" applyBorder="1" applyProtection="1">
      <protection locked="0"/>
    </xf>
    <xf numFmtId="0" fontId="17" fillId="2" borderId="5" xfId="0" applyFont="1" applyFill="1" applyBorder="1" applyAlignment="1" applyProtection="1">
      <alignment horizontal="center"/>
      <protection locked="0"/>
    </xf>
    <xf numFmtId="164" fontId="10" fillId="2" borderId="0" xfId="0" applyNumberFormat="1" applyFont="1" applyFill="1" applyAlignment="1" applyProtection="1">
      <alignment horizontal="right"/>
      <protection locked="0"/>
    </xf>
    <xf numFmtId="1" fontId="19" fillId="2" borderId="6" xfId="0" applyNumberFormat="1" applyFont="1" applyFill="1" applyBorder="1" applyAlignment="1" applyProtection="1">
      <alignment horizontal="center"/>
      <protection locked="0"/>
    </xf>
    <xf numFmtId="1" fontId="10" fillId="2" borderId="7" xfId="0" applyNumberFormat="1" applyFont="1" applyFill="1" applyBorder="1" applyAlignment="1" applyProtection="1">
      <alignment horizontal="center"/>
      <protection locked="0"/>
    </xf>
    <xf numFmtId="0" fontId="19" fillId="2" borderId="8" xfId="0" applyFont="1" applyFill="1" applyBorder="1" applyProtection="1">
      <protection locked="0"/>
    </xf>
    <xf numFmtId="0" fontId="19" fillId="2" borderId="9" xfId="0" applyFont="1" applyFill="1" applyBorder="1" applyProtection="1">
      <protection locked="0"/>
    </xf>
    <xf numFmtId="1" fontId="10" fillId="2" borderId="10" xfId="0" applyNumberFormat="1" applyFont="1" applyFill="1" applyBorder="1" applyProtection="1">
      <protection locked="0"/>
    </xf>
    <xf numFmtId="0" fontId="17" fillId="2" borderId="0" xfId="0" applyFont="1" applyFill="1" applyAlignment="1" applyProtection="1">
      <alignment horizontal="left" vertical="center" wrapText="1"/>
      <protection locked="0"/>
    </xf>
    <xf numFmtId="0" fontId="10" fillId="2" borderId="0" xfId="0" applyFont="1" applyFill="1" applyAlignment="1" applyProtection="1">
      <alignment horizontal="center" vertical="center" wrapText="1"/>
      <protection locked="0"/>
    </xf>
    <xf numFmtId="164" fontId="19" fillId="2" borderId="11" xfId="0" applyNumberFormat="1" applyFont="1" applyFill="1" applyBorder="1" applyAlignment="1" applyProtection="1">
      <alignment horizontal="center"/>
      <protection locked="0"/>
    </xf>
    <xf numFmtId="0" fontId="10" fillId="2" borderId="0" xfId="0" applyFont="1" applyFill="1" applyAlignment="1" applyProtection="1">
      <alignment horizontal="left"/>
      <protection locked="0"/>
    </xf>
    <xf numFmtId="0" fontId="20" fillId="2" borderId="0" xfId="0" applyFont="1" applyFill="1" applyAlignment="1" applyProtection="1">
      <alignment vertical="top" wrapText="1"/>
      <protection locked="0"/>
    </xf>
    <xf numFmtId="0" fontId="0" fillId="2" borderId="12" xfId="0" applyFill="1" applyBorder="1" applyProtection="1">
      <protection locked="0"/>
    </xf>
    <xf numFmtId="0" fontId="0" fillId="2" borderId="12" xfId="0" applyFill="1" applyBorder="1" applyAlignment="1" applyProtection="1">
      <alignment horizontal="center"/>
      <protection locked="0"/>
    </xf>
    <xf numFmtId="0" fontId="10" fillId="2" borderId="12" xfId="0" applyFont="1" applyFill="1" applyBorder="1" applyAlignment="1" applyProtection="1">
      <alignment horizontal="left"/>
      <protection locked="0"/>
    </xf>
    <xf numFmtId="1" fontId="12" fillId="2" borderId="1" xfId="0" applyNumberFormat="1" applyFont="1" applyFill="1" applyBorder="1" applyAlignment="1">
      <alignment horizontal="center" vertical="center" wrapText="1"/>
    </xf>
    <xf numFmtId="164" fontId="17" fillId="2" borderId="13" xfId="0" applyNumberFormat="1" applyFont="1" applyFill="1" applyBorder="1" applyProtection="1">
      <protection locked="0"/>
    </xf>
    <xf numFmtId="0" fontId="17" fillId="2" borderId="2" xfId="0" applyFont="1" applyFill="1" applyBorder="1" applyAlignment="1" applyProtection="1">
      <alignment horizontal="center"/>
      <protection locked="0"/>
    </xf>
    <xf numFmtId="1" fontId="19" fillId="2" borderId="3" xfId="0" applyNumberFormat="1" applyFont="1" applyFill="1" applyBorder="1" applyAlignment="1" applyProtection="1">
      <alignment horizontal="center"/>
      <protection locked="0"/>
    </xf>
    <xf numFmtId="0" fontId="17" fillId="2" borderId="0" xfId="0" applyFont="1" applyFill="1" applyAlignment="1" applyProtection="1">
      <alignment vertical="center"/>
      <protection locked="0"/>
    </xf>
    <xf numFmtId="0" fontId="10" fillId="2" borderId="0" xfId="0" applyFont="1" applyFill="1" applyAlignment="1" applyProtection="1">
      <alignment horizontal="center" vertical="center"/>
      <protection locked="0"/>
    </xf>
    <xf numFmtId="0" fontId="17" fillId="2" borderId="0" xfId="0" applyFont="1" applyFill="1" applyAlignment="1" applyProtection="1">
      <alignment vertical="center" wrapText="1"/>
      <protection locked="0"/>
    </xf>
    <xf numFmtId="0" fontId="10" fillId="2" borderId="7" xfId="0" applyFont="1" applyFill="1" applyBorder="1" applyAlignment="1" applyProtection="1">
      <alignment horizontal="center"/>
      <protection locked="0"/>
    </xf>
    <xf numFmtId="0" fontId="10" fillId="2" borderId="10" xfId="0" applyFont="1" applyFill="1" applyBorder="1"/>
    <xf numFmtId="165" fontId="14" fillId="2" borderId="1" xfId="0" applyNumberFormat="1" applyFont="1" applyFill="1" applyBorder="1" applyAlignment="1">
      <alignment horizontal="center" vertical="center" wrapText="1"/>
    </xf>
    <xf numFmtId="0" fontId="0" fillId="2" borderId="0" xfId="0" applyFill="1" applyAlignment="1" applyProtection="1">
      <alignment horizontal="center" vertical="center"/>
      <protection locked="0"/>
    </xf>
    <xf numFmtId="0" fontId="10" fillId="2" borderId="14" xfId="0" applyFont="1" applyFill="1" applyBorder="1" applyAlignment="1" applyProtection="1">
      <alignment horizontal="center"/>
      <protection locked="0"/>
    </xf>
    <xf numFmtId="0" fontId="17" fillId="2" borderId="0" xfId="0" applyFont="1" applyFill="1" applyAlignment="1" applyProtection="1">
      <alignment horizontal="center" vertical="center"/>
      <protection locked="0"/>
    </xf>
    <xf numFmtId="1" fontId="10" fillId="2" borderId="7" xfId="0" applyNumberFormat="1" applyFont="1" applyFill="1" applyBorder="1" applyAlignment="1" applyProtection="1">
      <alignment vertical="center"/>
      <protection locked="0"/>
    </xf>
    <xf numFmtId="0" fontId="19" fillId="2" borderId="9" xfId="0" applyFont="1" applyFill="1" applyBorder="1" applyAlignment="1" applyProtection="1">
      <alignment vertical="center"/>
      <protection locked="0"/>
    </xf>
    <xf numFmtId="0" fontId="19" fillId="2" borderId="8" xfId="0" applyFont="1" applyFill="1" applyBorder="1" applyAlignment="1" applyProtection="1">
      <alignment vertical="center"/>
      <protection locked="0"/>
    </xf>
    <xf numFmtId="1" fontId="10" fillId="2" borderId="7" xfId="0" applyNumberFormat="1" applyFont="1" applyFill="1" applyBorder="1" applyAlignment="1" applyProtection="1">
      <alignment horizontal="center" vertical="center"/>
      <protection locked="0"/>
    </xf>
    <xf numFmtId="1" fontId="19" fillId="2" borderId="15" xfId="0" applyNumberFormat="1" applyFont="1" applyFill="1" applyBorder="1" applyAlignment="1" applyProtection="1">
      <alignment horizontal="center" vertical="center"/>
      <protection locked="0"/>
    </xf>
    <xf numFmtId="164" fontId="10" fillId="2" borderId="16" xfId="0" applyNumberFormat="1" applyFont="1" applyFill="1" applyBorder="1" applyAlignment="1" applyProtection="1">
      <alignment horizontal="right" vertical="center"/>
      <protection locked="0"/>
    </xf>
    <xf numFmtId="166" fontId="10" fillId="2" borderId="7" xfId="0" applyNumberFormat="1" applyFont="1" applyFill="1" applyBorder="1" applyAlignment="1" applyProtection="1">
      <alignment horizontal="center" vertical="center"/>
      <protection locked="0"/>
    </xf>
    <xf numFmtId="3" fontId="10" fillId="2" borderId="3" xfId="0" applyNumberFormat="1" applyFont="1" applyFill="1" applyBorder="1" applyAlignment="1" applyProtection="1">
      <alignment horizontal="right"/>
      <protection locked="0"/>
    </xf>
    <xf numFmtId="0" fontId="28" fillId="3" borderId="0" xfId="0" applyFont="1" applyFill="1" applyAlignment="1">
      <alignment horizontal="center" vertical="center"/>
    </xf>
    <xf numFmtId="0" fontId="28" fillId="4" borderId="0" xfId="0" applyFont="1" applyFill="1" applyAlignment="1">
      <alignment horizontal="center" vertical="center"/>
    </xf>
    <xf numFmtId="0" fontId="0" fillId="0" borderId="0" xfId="0" applyAlignment="1">
      <alignment vertical="center"/>
    </xf>
    <xf numFmtId="0" fontId="0" fillId="5" borderId="0" xfId="0" applyFill="1" applyAlignment="1">
      <alignment vertical="center"/>
    </xf>
    <xf numFmtId="0" fontId="0" fillId="0" borderId="0" xfId="0" applyAlignment="1">
      <alignment horizontal="center" vertical="center"/>
    </xf>
    <xf numFmtId="14" fontId="0" fillId="0" borderId="0" xfId="0" applyNumberFormat="1" applyAlignment="1">
      <alignment vertical="center"/>
    </xf>
    <xf numFmtId="0" fontId="15" fillId="2" borderId="17" xfId="0" applyFont="1" applyFill="1" applyBorder="1" applyAlignment="1">
      <alignment horizontal="center" vertical="top" wrapText="1"/>
    </xf>
    <xf numFmtId="2" fontId="15" fillId="2" borderId="17" xfId="0" applyNumberFormat="1" applyFont="1" applyFill="1" applyBorder="1" applyAlignment="1">
      <alignment horizontal="center" vertical="top" wrapText="1"/>
    </xf>
    <xf numFmtId="2" fontId="15" fillId="2" borderId="17" xfId="0" applyNumberFormat="1" applyFont="1" applyFill="1" applyBorder="1" applyAlignment="1">
      <alignment vertical="top" wrapText="1"/>
    </xf>
    <xf numFmtId="9" fontId="15" fillId="2" borderId="17" xfId="0" applyNumberFormat="1" applyFont="1" applyFill="1" applyBorder="1" applyAlignment="1">
      <alignment horizontal="center" vertical="top" wrapText="1"/>
    </xf>
    <xf numFmtId="1" fontId="15" fillId="2" borderId="17" xfId="0" applyNumberFormat="1" applyFont="1" applyFill="1" applyBorder="1" applyAlignment="1">
      <alignment horizontal="center" vertical="top" wrapText="1"/>
    </xf>
    <xf numFmtId="0" fontId="1" fillId="2" borderId="17" xfId="0" applyFont="1" applyFill="1" applyBorder="1" applyAlignment="1">
      <alignment horizontal="center" vertical="top" wrapText="1"/>
    </xf>
    <xf numFmtId="165" fontId="13" fillId="2" borderId="17" xfId="0" applyNumberFormat="1" applyFont="1" applyFill="1" applyBorder="1"/>
    <xf numFmtId="0" fontId="15" fillId="2" borderId="18" xfId="0" applyFont="1" applyFill="1" applyBorder="1" applyAlignment="1" applyProtection="1">
      <alignment horizontal="center" vertical="top" wrapText="1"/>
      <protection locked="0"/>
    </xf>
    <xf numFmtId="14" fontId="1" fillId="2" borderId="18" xfId="0" applyNumberFormat="1" applyFont="1" applyFill="1" applyBorder="1" applyAlignment="1" applyProtection="1">
      <alignment vertical="center" wrapText="1"/>
      <protection locked="0"/>
    </xf>
    <xf numFmtId="2" fontId="15" fillId="2" borderId="18" xfId="0" applyNumberFormat="1" applyFont="1" applyFill="1" applyBorder="1" applyAlignment="1" applyProtection="1">
      <alignment horizontal="center" vertical="top" wrapText="1"/>
      <protection locked="0"/>
    </xf>
    <xf numFmtId="2" fontId="15" fillId="2" borderId="18" xfId="0" applyNumberFormat="1" applyFont="1" applyFill="1" applyBorder="1" applyAlignment="1" applyProtection="1">
      <alignment vertical="top" wrapText="1"/>
      <protection locked="0"/>
    </xf>
    <xf numFmtId="9" fontId="15" fillId="2" borderId="18" xfId="0" applyNumberFormat="1" applyFont="1" applyFill="1" applyBorder="1" applyAlignment="1" applyProtection="1">
      <alignment horizontal="center" vertical="top" wrapText="1"/>
      <protection locked="0"/>
    </xf>
    <xf numFmtId="1" fontId="1" fillId="2" borderId="18" xfId="0" applyNumberFormat="1" applyFont="1" applyFill="1" applyBorder="1" applyAlignment="1" applyProtection="1">
      <alignment horizontal="center" vertical="top" wrapText="1"/>
      <protection locked="0"/>
    </xf>
    <xf numFmtId="0" fontId="1" fillId="2" borderId="18" xfId="0" applyFont="1" applyFill="1" applyBorder="1" applyAlignment="1">
      <alignment horizontal="center" vertical="top" wrapText="1"/>
    </xf>
    <xf numFmtId="165" fontId="13" fillId="2" borderId="18" xfId="0" applyNumberFormat="1" applyFont="1" applyFill="1" applyBorder="1" applyProtection="1">
      <protection locked="0"/>
    </xf>
    <xf numFmtId="0" fontId="15" fillId="2" borderId="19" xfId="0" applyFont="1" applyFill="1" applyBorder="1" applyAlignment="1" applyProtection="1">
      <alignment horizontal="center" vertical="top" wrapText="1"/>
      <protection locked="0"/>
    </xf>
    <xf numFmtId="14" fontId="1" fillId="2" borderId="19" xfId="0" applyNumberFormat="1" applyFont="1" applyFill="1" applyBorder="1" applyAlignment="1" applyProtection="1">
      <alignment vertical="center" wrapText="1"/>
      <protection locked="0"/>
    </xf>
    <xf numFmtId="2" fontId="15" fillId="2" borderId="19" xfId="0" applyNumberFormat="1" applyFont="1" applyFill="1" applyBorder="1" applyAlignment="1" applyProtection="1">
      <alignment horizontal="center" vertical="top" wrapText="1"/>
      <protection locked="0"/>
    </xf>
    <xf numFmtId="2" fontId="15" fillId="2" borderId="19" xfId="0" applyNumberFormat="1" applyFont="1" applyFill="1" applyBorder="1" applyAlignment="1" applyProtection="1">
      <alignment vertical="top" wrapText="1"/>
      <protection locked="0"/>
    </xf>
    <xf numFmtId="9" fontId="15" fillId="2" borderId="19" xfId="0" applyNumberFormat="1" applyFont="1" applyFill="1" applyBorder="1" applyAlignment="1" applyProtection="1">
      <alignment horizontal="center" vertical="top" wrapText="1"/>
      <protection locked="0"/>
    </xf>
    <xf numFmtId="1" fontId="1" fillId="2" borderId="19" xfId="0" applyNumberFormat="1" applyFont="1" applyFill="1" applyBorder="1" applyAlignment="1" applyProtection="1">
      <alignment horizontal="center" vertical="top" wrapText="1"/>
      <protection locked="0"/>
    </xf>
    <xf numFmtId="0" fontId="1" fillId="2" borderId="19" xfId="0" applyFont="1" applyFill="1" applyBorder="1" applyAlignment="1">
      <alignment horizontal="center" vertical="top" wrapText="1"/>
    </xf>
    <xf numFmtId="165" fontId="13" fillId="2" borderId="19" xfId="0" applyNumberFormat="1" applyFont="1" applyFill="1" applyBorder="1" applyProtection="1">
      <protection locked="0"/>
    </xf>
    <xf numFmtId="0" fontId="21" fillId="2" borderId="1" xfId="0" applyFont="1" applyFill="1" applyBorder="1" applyAlignment="1" applyProtection="1">
      <alignment horizontal="center"/>
      <protection locked="0"/>
    </xf>
    <xf numFmtId="0" fontId="22" fillId="2" borderId="1" xfId="0" applyFont="1" applyFill="1" applyBorder="1" applyAlignment="1" applyProtection="1">
      <alignment horizontal="left"/>
      <protection locked="0"/>
    </xf>
    <xf numFmtId="0" fontId="23" fillId="2" borderId="1" xfId="0" applyFont="1" applyFill="1" applyBorder="1" applyAlignment="1" applyProtection="1">
      <alignment horizontal="center"/>
      <protection locked="0"/>
    </xf>
    <xf numFmtId="0" fontId="23" fillId="2" borderId="1" xfId="0" applyFont="1" applyFill="1" applyBorder="1" applyProtection="1">
      <protection locked="0"/>
    </xf>
    <xf numFmtId="0" fontId="21" fillId="2" borderId="0" xfId="0" applyFont="1" applyFill="1" applyProtection="1">
      <protection locked="0"/>
    </xf>
    <xf numFmtId="1" fontId="23" fillId="2" borderId="0" xfId="0" applyNumberFormat="1" applyFont="1" applyFill="1" applyProtection="1">
      <protection locked="0"/>
    </xf>
    <xf numFmtId="0" fontId="8" fillId="2" borderId="0" xfId="0" applyFont="1" applyFill="1" applyAlignment="1" applyProtection="1">
      <alignment vertical="top" wrapText="1"/>
      <protection locked="0"/>
    </xf>
    <xf numFmtId="164" fontId="7" fillId="2" borderId="0" xfId="0" applyNumberFormat="1" applyFont="1" applyFill="1" applyAlignment="1" applyProtection="1">
      <alignment horizontal="right"/>
      <protection locked="0"/>
    </xf>
    <xf numFmtId="0" fontId="6" fillId="2" borderId="0" xfId="0" applyFont="1" applyFill="1" applyAlignment="1" applyProtection="1">
      <alignment horizontal="center"/>
      <protection locked="0"/>
    </xf>
    <xf numFmtId="0" fontId="21" fillId="2" borderId="1" xfId="0" applyFont="1" applyFill="1" applyBorder="1" applyProtection="1">
      <protection locked="0"/>
    </xf>
    <xf numFmtId="0" fontId="15" fillId="2" borderId="17" xfId="0" applyFont="1" applyFill="1" applyBorder="1" applyAlignment="1" applyProtection="1">
      <alignment horizontal="center" vertical="top" wrapText="1"/>
      <protection locked="0"/>
    </xf>
    <xf numFmtId="2" fontId="15" fillId="2" borderId="17" xfId="0" applyNumberFormat="1" applyFont="1" applyFill="1" applyBorder="1" applyAlignment="1" applyProtection="1">
      <alignment vertical="top" wrapText="1"/>
      <protection locked="0"/>
    </xf>
    <xf numFmtId="9" fontId="15" fillId="2" borderId="17" xfId="0" applyNumberFormat="1" applyFont="1" applyFill="1" applyBorder="1" applyAlignment="1" applyProtection="1">
      <alignment horizontal="center" vertical="top" wrapText="1"/>
      <protection locked="0"/>
    </xf>
    <xf numFmtId="1" fontId="15" fillId="2" borderId="17" xfId="0" applyNumberFormat="1" applyFont="1" applyFill="1" applyBorder="1" applyAlignment="1" applyProtection="1">
      <alignment horizontal="center" vertical="top" wrapText="1"/>
      <protection locked="0"/>
    </xf>
    <xf numFmtId="0" fontId="1" fillId="2" borderId="17" xfId="0" applyFont="1" applyFill="1" applyBorder="1" applyAlignment="1" applyProtection="1">
      <alignment horizontal="center" vertical="top" wrapText="1"/>
      <protection locked="0"/>
    </xf>
    <xf numFmtId="165" fontId="13" fillId="2" borderId="17" xfId="0" applyNumberFormat="1" applyFont="1" applyFill="1" applyBorder="1" applyProtection="1">
      <protection locked="0"/>
    </xf>
    <xf numFmtId="165" fontId="13" fillId="2" borderId="17" xfId="0" applyNumberFormat="1" applyFont="1" applyFill="1" applyBorder="1" applyAlignment="1" applyProtection="1">
      <alignment vertical="top" wrapText="1"/>
      <protection locked="0"/>
    </xf>
    <xf numFmtId="2" fontId="1" fillId="2" borderId="18" xfId="0" applyNumberFormat="1" applyFont="1" applyFill="1" applyBorder="1" applyAlignment="1" applyProtection="1">
      <alignment vertical="center" wrapText="1"/>
      <protection locked="0"/>
    </xf>
    <xf numFmtId="0" fontId="1" fillId="2" borderId="18" xfId="0" applyFont="1" applyFill="1" applyBorder="1" applyAlignment="1" applyProtection="1">
      <alignment horizontal="center" vertical="top" wrapText="1"/>
      <protection locked="0"/>
    </xf>
    <xf numFmtId="165" fontId="13" fillId="2" borderId="18" xfId="0" applyNumberFormat="1" applyFont="1" applyFill="1" applyBorder="1" applyAlignment="1" applyProtection="1">
      <alignment vertical="top" wrapText="1"/>
      <protection locked="0"/>
    </xf>
    <xf numFmtId="2" fontId="1" fillId="2" borderId="19" xfId="0" applyNumberFormat="1" applyFont="1" applyFill="1" applyBorder="1" applyAlignment="1" applyProtection="1">
      <alignment vertical="center" wrapText="1"/>
      <protection locked="0"/>
    </xf>
    <xf numFmtId="0" fontId="1" fillId="2" borderId="19" xfId="0" applyFont="1" applyFill="1" applyBorder="1" applyAlignment="1" applyProtection="1">
      <alignment horizontal="center" vertical="top" wrapText="1"/>
      <protection locked="0"/>
    </xf>
    <xf numFmtId="165" fontId="13" fillId="2" borderId="19" xfId="0" applyNumberFormat="1" applyFont="1" applyFill="1" applyBorder="1" applyAlignment="1" applyProtection="1">
      <alignment vertical="top" wrapText="1"/>
      <protection locked="0"/>
    </xf>
    <xf numFmtId="14" fontId="1" fillId="0" borderId="17" xfId="0" applyNumberFormat="1" applyFont="1" applyBorder="1" applyAlignment="1">
      <alignment vertical="center" wrapText="1"/>
    </xf>
    <xf numFmtId="2" fontId="1" fillId="0" borderId="17" xfId="0" applyNumberFormat="1" applyFont="1" applyBorder="1" applyAlignment="1">
      <alignment vertical="center" wrapText="1"/>
    </xf>
    <xf numFmtId="165" fontId="13" fillId="2" borderId="17" xfId="0" applyNumberFormat="1" applyFont="1" applyFill="1" applyBorder="1" applyAlignment="1">
      <alignment vertical="top" wrapText="1"/>
    </xf>
    <xf numFmtId="14" fontId="1" fillId="0" borderId="18" xfId="0" applyNumberFormat="1" applyFont="1" applyBorder="1" applyAlignment="1" applyProtection="1">
      <alignment vertical="center" wrapText="1"/>
      <protection locked="0"/>
    </xf>
    <xf numFmtId="2" fontId="1" fillId="0" borderId="18" xfId="0" applyNumberFormat="1" applyFont="1" applyBorder="1" applyAlignment="1" applyProtection="1">
      <alignment vertical="center" wrapText="1"/>
      <protection locked="0"/>
    </xf>
    <xf numFmtId="165" fontId="12" fillId="2" borderId="1" xfId="0" applyNumberFormat="1" applyFont="1" applyFill="1" applyBorder="1" applyAlignment="1">
      <alignment horizontal="right" vertical="center" wrapText="1"/>
    </xf>
    <xf numFmtId="14" fontId="0" fillId="2" borderId="17" xfId="0" applyNumberFormat="1" applyFill="1" applyBorder="1" applyAlignment="1">
      <alignment vertical="center" wrapText="1"/>
    </xf>
    <xf numFmtId="2" fontId="0" fillId="2" borderId="17" xfId="0" applyNumberFormat="1" applyFill="1" applyBorder="1" applyAlignment="1">
      <alignment horizontal="center" vertical="center" wrapText="1"/>
    </xf>
    <xf numFmtId="0" fontId="0" fillId="2" borderId="17" xfId="0" applyFill="1" applyBorder="1" applyAlignment="1">
      <alignment horizontal="center" vertical="top" wrapText="1"/>
    </xf>
    <xf numFmtId="14" fontId="0" fillId="2" borderId="18" xfId="0" applyNumberFormat="1" applyFill="1" applyBorder="1" applyAlignment="1" applyProtection="1">
      <alignment vertical="center" wrapText="1"/>
      <protection locked="0"/>
    </xf>
    <xf numFmtId="2" fontId="0" fillId="2" borderId="18" xfId="0" applyNumberFormat="1" applyFill="1" applyBorder="1" applyAlignment="1" applyProtection="1">
      <alignment horizontal="center" vertical="center" wrapText="1"/>
      <protection locked="0"/>
    </xf>
    <xf numFmtId="1" fontId="0" fillId="2" borderId="18" xfId="0" applyNumberFormat="1" applyFill="1" applyBorder="1" applyAlignment="1" applyProtection="1">
      <alignment horizontal="center" vertical="top" wrapText="1"/>
      <protection locked="0"/>
    </xf>
    <xf numFmtId="0" fontId="0" fillId="2" borderId="18" xfId="0" applyFill="1" applyBorder="1" applyAlignment="1">
      <alignment horizontal="center" vertical="top" wrapText="1"/>
    </xf>
    <xf numFmtId="14" fontId="0" fillId="2" borderId="19" xfId="0" applyNumberFormat="1" applyFill="1" applyBorder="1" applyAlignment="1" applyProtection="1">
      <alignment vertical="center" wrapText="1"/>
      <protection locked="0"/>
    </xf>
    <xf numFmtId="2" fontId="0" fillId="2" borderId="19" xfId="0" applyNumberFormat="1" applyFill="1" applyBorder="1" applyAlignment="1" applyProtection="1">
      <alignment horizontal="center" vertical="center" wrapText="1"/>
      <protection locked="0"/>
    </xf>
    <xf numFmtId="1" fontId="0" fillId="2" borderId="19" xfId="0" applyNumberFormat="1" applyFill="1" applyBorder="1" applyAlignment="1" applyProtection="1">
      <alignment horizontal="center" vertical="top" wrapText="1"/>
      <protection locked="0"/>
    </xf>
    <xf numFmtId="0" fontId="0" fillId="2" borderId="19" xfId="0" applyFill="1" applyBorder="1" applyAlignment="1">
      <alignment horizontal="center" vertical="top" wrapText="1"/>
    </xf>
    <xf numFmtId="165" fontId="6" fillId="2" borderId="1" xfId="0" applyNumberFormat="1" applyFont="1" applyFill="1" applyBorder="1" applyProtection="1">
      <protection locked="0"/>
    </xf>
    <xf numFmtId="165" fontId="6" fillId="2" borderId="1" xfId="0" applyNumberFormat="1" applyFont="1" applyFill="1" applyBorder="1"/>
    <xf numFmtId="0" fontId="0" fillId="2" borderId="0" xfId="0" applyFill="1" applyAlignment="1" applyProtection="1">
      <alignment vertical="center"/>
      <protection locked="0"/>
    </xf>
    <xf numFmtId="165" fontId="7" fillId="2" borderId="12" xfId="0" applyNumberFormat="1" applyFont="1" applyFill="1" applyBorder="1" applyAlignment="1" applyProtection="1">
      <alignment horizontal="right"/>
      <protection locked="0"/>
    </xf>
    <xf numFmtId="0" fontId="29" fillId="2" borderId="7" xfId="0" applyFont="1" applyFill="1" applyBorder="1" applyAlignment="1" applyProtection="1">
      <alignment horizontal="center" vertical="center" wrapText="1"/>
      <protection locked="0"/>
    </xf>
    <xf numFmtId="167" fontId="5" fillId="2" borderId="24" xfId="0" applyNumberFormat="1" applyFont="1" applyFill="1" applyBorder="1" applyAlignment="1" applyProtection="1">
      <alignment horizontal="center" vertical="center" wrapText="1"/>
      <protection locked="0"/>
    </xf>
    <xf numFmtId="0" fontId="10" fillId="5" borderId="26" xfId="0" applyFont="1" applyFill="1" applyBorder="1" applyAlignment="1" applyProtection="1">
      <alignment horizontal="center" vertical="center" wrapText="1"/>
      <protection locked="0"/>
    </xf>
    <xf numFmtId="0" fontId="10" fillId="2" borderId="36" xfId="0" applyFont="1" applyFill="1" applyBorder="1"/>
    <xf numFmtId="169" fontId="8" fillId="2" borderId="1" xfId="0" applyNumberFormat="1" applyFont="1" applyFill="1" applyBorder="1" applyAlignment="1" applyProtection="1">
      <alignment horizontal="center" vertical="center" wrapText="1"/>
      <protection locked="0"/>
    </xf>
    <xf numFmtId="169" fontId="8" fillId="5" borderId="1" xfId="0" applyNumberFormat="1" applyFont="1" applyFill="1" applyBorder="1" applyAlignment="1" applyProtection="1">
      <alignment horizontal="center" vertical="center" wrapText="1"/>
      <protection locked="0"/>
    </xf>
    <xf numFmtId="0" fontId="10" fillId="2" borderId="7" xfId="0" applyFont="1" applyFill="1" applyBorder="1" applyAlignment="1" applyProtection="1">
      <alignment vertical="center" wrapText="1"/>
      <protection locked="0"/>
    </xf>
    <xf numFmtId="0" fontId="10" fillId="2" borderId="1" xfId="0" applyFont="1" applyFill="1" applyBorder="1" applyAlignment="1" applyProtection="1">
      <alignment horizontal="left" vertical="center"/>
      <protection locked="0"/>
    </xf>
    <xf numFmtId="0" fontId="17" fillId="2" borderId="1" xfId="0" applyFont="1" applyFill="1" applyBorder="1" applyAlignment="1" applyProtection="1">
      <alignment horizontal="center"/>
      <protection locked="0"/>
    </xf>
    <xf numFmtId="0" fontId="17" fillId="2" borderId="1" xfId="0" applyFont="1" applyFill="1" applyBorder="1" applyProtection="1">
      <protection locked="0"/>
    </xf>
    <xf numFmtId="169" fontId="17" fillId="2" borderId="1" xfId="0" applyNumberFormat="1" applyFont="1" applyFill="1" applyBorder="1" applyProtection="1">
      <protection locked="0"/>
    </xf>
    <xf numFmtId="0" fontId="31" fillId="2" borderId="0" xfId="0" applyFont="1" applyFill="1" applyAlignment="1" applyProtection="1">
      <alignment horizontal="center" wrapText="1"/>
      <protection locked="0"/>
    </xf>
    <xf numFmtId="167" fontId="17" fillId="2" borderId="1" xfId="0" applyNumberFormat="1" applyFont="1" applyFill="1" applyBorder="1" applyProtection="1">
      <protection locked="0"/>
    </xf>
    <xf numFmtId="0" fontId="10" fillId="2" borderId="7" xfId="0" applyFont="1" applyFill="1" applyBorder="1" applyAlignment="1" applyProtection="1">
      <alignment horizontal="center" vertical="center" wrapText="1"/>
      <protection locked="0"/>
    </xf>
    <xf numFmtId="167" fontId="5" fillId="2" borderId="1" xfId="0" applyNumberFormat="1" applyFont="1" applyFill="1" applyBorder="1" applyAlignment="1" applyProtection="1">
      <alignment horizontal="center" vertical="center" wrapText="1"/>
      <protection locked="0"/>
    </xf>
    <xf numFmtId="0" fontId="10" fillId="5" borderId="7" xfId="0" applyFont="1" applyFill="1" applyBorder="1" applyAlignment="1" applyProtection="1">
      <alignment horizontal="center" vertical="center" wrapText="1"/>
      <protection locked="0"/>
    </xf>
    <xf numFmtId="167" fontId="5" fillId="2" borderId="20" xfId="0" applyNumberFormat="1" applyFont="1" applyFill="1" applyBorder="1" applyAlignment="1" applyProtection="1">
      <alignment horizontal="center" vertical="center" wrapText="1"/>
      <protection locked="0"/>
    </xf>
    <xf numFmtId="14" fontId="10" fillId="2" borderId="7" xfId="0" applyNumberFormat="1" applyFont="1" applyFill="1" applyBorder="1"/>
    <xf numFmtId="168" fontId="10" fillId="2" borderId="7" xfId="0" applyNumberFormat="1" applyFont="1" applyFill="1" applyBorder="1"/>
    <xf numFmtId="0" fontId="34" fillId="6"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6" borderId="43" xfId="0" applyFont="1" applyFill="1" applyBorder="1" applyAlignment="1">
      <alignment horizontal="center" vertical="center" wrapText="1"/>
    </xf>
    <xf numFmtId="0" fontId="34" fillId="7" borderId="42" xfId="0" applyFont="1" applyFill="1" applyBorder="1" applyAlignment="1">
      <alignment horizontal="center" vertical="center" wrapText="1"/>
    </xf>
    <xf numFmtId="0" fontId="34" fillId="7" borderId="43" xfId="0" applyFont="1" applyFill="1" applyBorder="1" applyAlignment="1">
      <alignment horizontal="center" vertical="center" wrapText="1"/>
    </xf>
    <xf numFmtId="0" fontId="35" fillId="6" borderId="42" xfId="0" applyFont="1" applyFill="1" applyBorder="1" applyAlignment="1">
      <alignment horizontal="center" vertical="center" wrapText="1"/>
    </xf>
    <xf numFmtId="0" fontId="35" fillId="6" borderId="43" xfId="0" applyFont="1" applyFill="1" applyBorder="1" applyAlignment="1">
      <alignment horizontal="center" vertical="center" wrapText="1"/>
    </xf>
    <xf numFmtId="0" fontId="36" fillId="6" borderId="42" xfId="0" applyFont="1" applyFill="1" applyBorder="1" applyAlignment="1">
      <alignment horizontal="center" vertical="center" wrapText="1"/>
    </xf>
    <xf numFmtId="0" fontId="36" fillId="6" borderId="43" xfId="0" applyFont="1" applyFill="1" applyBorder="1" applyAlignment="1">
      <alignment horizontal="center" vertical="center" wrapText="1"/>
    </xf>
    <xf numFmtId="0" fontId="8" fillId="2" borderId="0" xfId="0" applyFont="1" applyFill="1" applyAlignment="1" applyProtection="1">
      <alignment horizontal="center" vertical="center" wrapText="1"/>
      <protection locked="0"/>
    </xf>
    <xf numFmtId="167" fontId="29" fillId="2" borderId="1" xfId="0" applyNumberFormat="1" applyFont="1" applyFill="1" applyBorder="1" applyAlignment="1">
      <alignment vertical="center"/>
    </xf>
    <xf numFmtId="0" fontId="10" fillId="2" borderId="1" xfId="0" applyFont="1" applyFill="1" applyBorder="1" applyAlignment="1">
      <alignment vertical="center"/>
    </xf>
    <xf numFmtId="0" fontId="38" fillId="2" borderId="1" xfId="0" applyFont="1" applyFill="1" applyBorder="1" applyAlignment="1">
      <alignment vertical="center"/>
    </xf>
    <xf numFmtId="0" fontId="10" fillId="2" borderId="1" xfId="0" applyFont="1" applyFill="1" applyBorder="1" applyAlignment="1">
      <alignment horizontal="center" vertical="center"/>
    </xf>
    <xf numFmtId="49" fontId="10" fillId="2" borderId="0" xfId="0" applyNumberFormat="1" applyFont="1" applyFill="1" applyAlignment="1" applyProtection="1">
      <alignment horizontal="center" vertical="center"/>
      <protection locked="0"/>
    </xf>
    <xf numFmtId="168" fontId="38" fillId="2" borderId="1" xfId="0" applyNumberFormat="1"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37" fillId="2" borderId="1" xfId="0" applyFont="1" applyFill="1" applyBorder="1" applyAlignment="1" applyProtection="1">
      <alignment horizontal="center" vertical="center"/>
      <protection locked="0"/>
    </xf>
    <xf numFmtId="0" fontId="39" fillId="5" borderId="2" xfId="0" applyFont="1" applyFill="1" applyBorder="1" applyAlignment="1" applyProtection="1">
      <alignment vertical="center" wrapText="1"/>
      <protection locked="0"/>
    </xf>
    <xf numFmtId="0" fontId="10" fillId="2" borderId="7" xfId="0" applyFont="1" applyFill="1" applyBorder="1" applyAlignment="1">
      <alignment vertical="center"/>
    </xf>
    <xf numFmtId="0" fontId="10" fillId="2" borderId="7" xfId="0" applyFont="1" applyFill="1" applyBorder="1"/>
    <xf numFmtId="0" fontId="7" fillId="5" borderId="23" xfId="0" applyFont="1" applyFill="1" applyBorder="1" applyAlignment="1" applyProtection="1">
      <alignment horizontal="left"/>
      <protection locked="0"/>
    </xf>
    <xf numFmtId="0" fontId="7" fillId="5" borderId="12" xfId="0" applyFont="1" applyFill="1" applyBorder="1" applyAlignment="1" applyProtection="1">
      <alignment horizontal="left"/>
      <protection locked="0"/>
    </xf>
    <xf numFmtId="0" fontId="7" fillId="5" borderId="24" xfId="0" applyFont="1" applyFill="1" applyBorder="1" applyAlignment="1" applyProtection="1">
      <alignment horizontal="left"/>
      <protection locked="0"/>
    </xf>
    <xf numFmtId="165" fontId="7" fillId="2" borderId="23" xfId="0" applyNumberFormat="1" applyFont="1" applyFill="1" applyBorder="1" applyAlignment="1">
      <alignment horizontal="right" vertical="center"/>
    </xf>
    <xf numFmtId="165" fontId="7" fillId="2" borderId="24" xfId="0" applyNumberFormat="1" applyFont="1" applyFill="1" applyBorder="1" applyAlignment="1">
      <alignment horizontal="right" vertical="center"/>
    </xf>
    <xf numFmtId="1" fontId="30" fillId="2" borderId="23" xfId="0" applyNumberFormat="1" applyFont="1" applyFill="1" applyBorder="1" applyAlignment="1" applyProtection="1">
      <alignment horizontal="center" vertical="center" wrapText="1"/>
      <protection locked="0"/>
    </xf>
    <xf numFmtId="1" fontId="30" fillId="2" borderId="24" xfId="0" applyNumberFormat="1" applyFont="1" applyFill="1" applyBorder="1" applyAlignment="1" applyProtection="1">
      <alignment horizontal="center" vertical="center" wrapText="1"/>
      <protection locked="0"/>
    </xf>
    <xf numFmtId="169" fontId="31" fillId="5" borderId="23" xfId="0" applyNumberFormat="1" applyFont="1" applyFill="1" applyBorder="1" applyAlignment="1" applyProtection="1">
      <alignment horizontal="center" vertical="center"/>
      <protection locked="0"/>
    </xf>
    <xf numFmtId="169" fontId="31" fillId="5" borderId="12" xfId="0" applyNumberFormat="1" applyFont="1" applyFill="1" applyBorder="1" applyAlignment="1" applyProtection="1">
      <alignment horizontal="center" vertical="center"/>
      <protection locked="0"/>
    </xf>
    <xf numFmtId="167" fontId="10" fillId="2" borderId="23" xfId="0" applyNumberFormat="1" applyFont="1" applyFill="1" applyBorder="1" applyAlignment="1">
      <alignment horizontal="center" vertical="center" wrapText="1"/>
    </xf>
    <xf numFmtId="167" fontId="10" fillId="2" borderId="12" xfId="0" applyNumberFormat="1" applyFont="1" applyFill="1" applyBorder="1" applyAlignment="1">
      <alignment horizontal="center" vertical="center" wrapText="1"/>
    </xf>
    <xf numFmtId="167" fontId="10" fillId="2" borderId="24" xfId="0" applyNumberFormat="1"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24"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top" wrapText="1"/>
      <protection locked="0"/>
    </xf>
    <xf numFmtId="0" fontId="6" fillId="2" borderId="0" xfId="0" applyFont="1" applyFill="1" applyAlignment="1" applyProtection="1">
      <alignment horizontal="center" vertical="center" wrapText="1"/>
      <protection locked="0"/>
    </xf>
    <xf numFmtId="0" fontId="26" fillId="2" borderId="0" xfId="0" applyFont="1" applyFill="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31" xfId="0" applyFont="1" applyFill="1" applyBorder="1" applyAlignment="1" applyProtection="1">
      <alignment horizontal="center" vertical="center"/>
      <protection locked="0"/>
    </xf>
    <xf numFmtId="0" fontId="10" fillId="2" borderId="26"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wrapText="1"/>
      <protection locked="0"/>
    </xf>
    <xf numFmtId="0" fontId="10" fillId="2" borderId="31" xfId="0" applyFont="1" applyFill="1" applyBorder="1" applyAlignment="1" applyProtection="1">
      <alignment horizontal="center" vertical="center" wrapText="1"/>
      <protection locked="0"/>
    </xf>
    <xf numFmtId="0" fontId="10" fillId="2" borderId="26" xfId="0" applyFont="1" applyFill="1" applyBorder="1" applyAlignment="1" applyProtection="1">
      <alignment horizontal="center" vertical="center" wrapText="1"/>
      <protection locked="0"/>
    </xf>
    <xf numFmtId="168" fontId="10" fillId="2" borderId="14" xfId="0" applyNumberFormat="1" applyFont="1" applyFill="1" applyBorder="1" applyAlignment="1" applyProtection="1">
      <alignment horizontal="center"/>
      <protection locked="0"/>
    </xf>
    <xf numFmtId="168" fontId="10" fillId="2" borderId="31" xfId="0" applyNumberFormat="1" applyFont="1" applyFill="1" applyBorder="1" applyAlignment="1" applyProtection="1">
      <alignment horizontal="center"/>
      <protection locked="0"/>
    </xf>
    <xf numFmtId="168" fontId="10" fillId="2" borderId="26" xfId="0" applyNumberFormat="1" applyFont="1" applyFill="1" applyBorder="1" applyAlignment="1" applyProtection="1">
      <alignment horizontal="center"/>
      <protection locked="0"/>
    </xf>
    <xf numFmtId="0" fontId="10" fillId="2" borderId="14" xfId="0" applyFont="1" applyFill="1" applyBorder="1" applyAlignment="1" applyProtection="1">
      <alignment horizontal="left"/>
      <protection locked="0"/>
    </xf>
    <xf numFmtId="0" fontId="10" fillId="2" borderId="26" xfId="0" applyFont="1" applyFill="1" applyBorder="1" applyAlignment="1" applyProtection="1">
      <alignment horizontal="left"/>
      <protection locked="0"/>
    </xf>
    <xf numFmtId="0" fontId="10" fillId="2" borderId="0" xfId="0" applyFont="1" applyFill="1" applyAlignment="1" applyProtection="1">
      <alignment horizontal="left" vertical="center" wrapText="1"/>
      <protection locked="0"/>
    </xf>
    <xf numFmtId="0" fontId="10" fillId="2" borderId="25" xfId="0" applyFont="1" applyFill="1" applyBorder="1" applyAlignment="1" applyProtection="1">
      <alignment horizontal="left" vertical="center" wrapText="1"/>
      <protection locked="0"/>
    </xf>
    <xf numFmtId="0" fontId="6" fillId="2" borderId="0" xfId="0" applyFont="1" applyFill="1" applyAlignment="1" applyProtection="1">
      <alignment horizontal="justify" vertical="center" wrapText="1"/>
      <protection locked="0"/>
    </xf>
    <xf numFmtId="0" fontId="6" fillId="2" borderId="25" xfId="0" applyFont="1" applyFill="1" applyBorder="1" applyAlignment="1" applyProtection="1">
      <alignment horizontal="justify" vertical="center" wrapText="1"/>
      <protection locked="0"/>
    </xf>
    <xf numFmtId="165" fontId="6" fillId="2" borderId="23" xfId="0" applyNumberFormat="1" applyFont="1" applyFill="1" applyBorder="1" applyAlignment="1">
      <alignment horizontal="right" vertical="center"/>
    </xf>
    <xf numFmtId="165" fontId="6" fillId="2" borderId="24" xfId="0" applyNumberFormat="1" applyFont="1" applyFill="1" applyBorder="1" applyAlignment="1">
      <alignment horizontal="right" vertical="center"/>
    </xf>
    <xf numFmtId="0" fontId="0" fillId="2" borderId="27" xfId="0" applyFill="1" applyBorder="1" applyAlignment="1" applyProtection="1">
      <alignment horizontal="center" vertical="center" wrapText="1"/>
      <protection locked="0"/>
    </xf>
    <xf numFmtId="0" fontId="1" fillId="2" borderId="28" xfId="0" applyFont="1" applyFill="1" applyBorder="1" applyAlignment="1" applyProtection="1">
      <alignment horizontal="center" vertical="center" wrapText="1"/>
      <protection locked="0"/>
    </xf>
    <xf numFmtId="0" fontId="1" fillId="2" borderId="29"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30"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165" fontId="7" fillId="2" borderId="23" xfId="0" applyNumberFormat="1" applyFont="1" applyFill="1" applyBorder="1" applyAlignment="1">
      <alignment horizontal="right"/>
    </xf>
    <xf numFmtId="165" fontId="7" fillId="2" borderId="24" xfId="0" applyNumberFormat="1" applyFont="1" applyFill="1" applyBorder="1" applyAlignment="1">
      <alignment horizontal="right"/>
    </xf>
    <xf numFmtId="168" fontId="10" fillId="2" borderId="9" xfId="0" applyNumberFormat="1" applyFont="1" applyFill="1" applyBorder="1" applyAlignment="1" applyProtection="1">
      <alignment horizontal="center" vertical="center"/>
      <protection locked="0"/>
    </xf>
    <xf numFmtId="168" fontId="10" fillId="2" borderId="8" xfId="0" applyNumberFormat="1" applyFont="1" applyFill="1" applyBorder="1" applyAlignment="1" applyProtection="1">
      <alignment horizontal="center" vertical="center"/>
      <protection locked="0"/>
    </xf>
    <xf numFmtId="0" fontId="10" fillId="2" borderId="34" xfId="0" applyFont="1" applyFill="1" applyBorder="1" applyAlignment="1">
      <alignment horizontal="right" vertical="center"/>
    </xf>
    <xf numFmtId="0" fontId="10" fillId="2" borderId="35" xfId="0" applyFont="1" applyFill="1" applyBorder="1" applyAlignment="1">
      <alignment horizontal="right" vertical="center"/>
    </xf>
    <xf numFmtId="164" fontId="5" fillId="2" borderId="1" xfId="0" applyNumberFormat="1" applyFont="1" applyFill="1" applyBorder="1" applyAlignment="1" applyProtection="1">
      <alignment horizontal="center" vertical="center" wrapText="1"/>
      <protection locked="0"/>
    </xf>
    <xf numFmtId="0" fontId="29" fillId="2" borderId="1" xfId="0" applyFont="1" applyFill="1" applyBorder="1" applyAlignment="1" applyProtection="1">
      <alignment horizontal="center"/>
      <protection locked="0"/>
    </xf>
    <xf numFmtId="165" fontId="6" fillId="2" borderId="1" xfId="0" applyNumberFormat="1" applyFont="1" applyFill="1" applyBorder="1" applyAlignment="1">
      <alignment horizontal="right" vertical="center"/>
    </xf>
    <xf numFmtId="165" fontId="7" fillId="2" borderId="1" xfId="0" applyNumberFormat="1" applyFont="1" applyFill="1" applyBorder="1" applyAlignment="1">
      <alignment horizontal="right" vertical="center"/>
    </xf>
    <xf numFmtId="165" fontId="7" fillId="2" borderId="1" xfId="0" applyNumberFormat="1" applyFont="1" applyFill="1" applyBorder="1" applyAlignment="1">
      <alignment horizontal="right"/>
    </xf>
    <xf numFmtId="168" fontId="10" fillId="2" borderId="27" xfId="0" applyNumberFormat="1" applyFont="1" applyFill="1" applyBorder="1" applyAlignment="1" applyProtection="1">
      <alignment horizontal="center" vertical="center"/>
      <protection locked="0"/>
    </xf>
    <xf numFmtId="168" fontId="10" fillId="2" borderId="28"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169" fontId="31" fillId="2" borderId="1" xfId="0" applyNumberFormat="1" applyFont="1" applyFill="1" applyBorder="1" applyAlignment="1" applyProtection="1">
      <alignment horizontal="center"/>
      <protection locked="0"/>
    </xf>
    <xf numFmtId="0" fontId="31" fillId="2" borderId="1" xfId="0" applyFont="1" applyFill="1" applyBorder="1" applyAlignment="1" applyProtection="1">
      <alignment horizontal="center" vertical="center" wrapText="1"/>
      <protection locked="0"/>
    </xf>
    <xf numFmtId="1" fontId="18" fillId="2" borderId="1" xfId="0" applyNumberFormat="1" applyFont="1" applyFill="1" applyBorder="1" applyAlignment="1" applyProtection="1">
      <alignment horizontal="center" vertical="center" wrapText="1"/>
      <protection locked="0"/>
    </xf>
    <xf numFmtId="0" fontId="38" fillId="2" borderId="1" xfId="0" applyFont="1" applyFill="1" applyBorder="1" applyAlignment="1" applyProtection="1">
      <alignment horizontal="center"/>
      <protection locked="0"/>
    </xf>
    <xf numFmtId="0" fontId="5" fillId="2" borderId="0" xfId="0" applyFont="1" applyFill="1" applyAlignment="1" applyProtection="1">
      <alignment horizontal="center" wrapText="1"/>
      <protection locked="0"/>
    </xf>
    <xf numFmtId="0" fontId="25" fillId="2" borderId="0" xfId="0" applyFont="1" applyFill="1" applyAlignment="1" applyProtection="1">
      <alignment horizontal="center"/>
      <protection locked="0"/>
    </xf>
    <xf numFmtId="0" fontId="10" fillId="2" borderId="0" xfId="0" applyFont="1" applyFill="1" applyAlignment="1" applyProtection="1">
      <alignment horizontal="left"/>
      <protection locked="0"/>
    </xf>
    <xf numFmtId="0" fontId="10" fillId="2" borderId="25" xfId="0" applyFont="1" applyFill="1" applyBorder="1" applyAlignment="1" applyProtection="1">
      <alignment horizontal="left"/>
      <protection locked="0"/>
    </xf>
    <xf numFmtId="0" fontId="10" fillId="2" borderId="7" xfId="0" applyFont="1" applyFill="1" applyBorder="1" applyAlignment="1" applyProtection="1">
      <alignment horizontal="center" vertical="center" wrapText="1"/>
      <protection locked="0"/>
    </xf>
    <xf numFmtId="0" fontId="39" fillId="5" borderId="4" xfId="0" applyFont="1" applyFill="1" applyBorder="1" applyAlignment="1" applyProtection="1">
      <alignment horizontal="center" vertical="center" wrapText="1"/>
      <protection locked="0"/>
    </xf>
    <xf numFmtId="0" fontId="39" fillId="5" borderId="30" xfId="0" applyFont="1" applyFill="1" applyBorder="1" applyAlignment="1" applyProtection="1">
      <alignment horizontal="center" vertical="center" wrapText="1"/>
      <protection locked="0"/>
    </xf>
    <xf numFmtId="0" fontId="28" fillId="3" borderId="0" xfId="0" applyFont="1" applyFill="1" applyAlignment="1">
      <alignment horizontal="center" vertical="center"/>
    </xf>
    <xf numFmtId="0" fontId="28" fillId="4" borderId="0" xfId="0" applyFont="1" applyFill="1" applyAlignment="1">
      <alignment horizontal="center" vertical="center"/>
    </xf>
    <xf numFmtId="169" fontId="31" fillId="2" borderId="48" xfId="0" applyNumberFormat="1" applyFont="1" applyFill="1" applyBorder="1" applyAlignment="1" applyProtection="1">
      <alignment horizontal="center"/>
      <protection locked="0"/>
    </xf>
    <xf numFmtId="0" fontId="31" fillId="2" borderId="48"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25" fillId="2" borderId="0" xfId="0" applyFont="1" applyFill="1" applyAlignment="1" applyProtection="1">
      <alignment horizontal="center" vertical="center" wrapText="1"/>
      <protection locked="0"/>
    </xf>
    <xf numFmtId="0" fontId="7" fillId="5" borderId="23" xfId="0" applyFont="1" applyFill="1" applyBorder="1" applyAlignment="1" applyProtection="1">
      <alignment horizontal="left" wrapText="1"/>
      <protection locked="0"/>
    </xf>
    <xf numFmtId="0" fontId="7" fillId="5" borderId="12" xfId="0" applyFont="1" applyFill="1" applyBorder="1" applyAlignment="1" applyProtection="1">
      <alignment horizontal="left" wrapText="1"/>
      <protection locked="0"/>
    </xf>
    <xf numFmtId="0" fontId="7" fillId="5" borderId="24" xfId="0" applyFont="1" applyFill="1" applyBorder="1" applyAlignment="1" applyProtection="1">
      <alignment horizontal="left" wrapText="1"/>
      <protection locked="0"/>
    </xf>
    <xf numFmtId="0" fontId="7" fillId="2" borderId="23" xfId="0" applyFont="1" applyFill="1" applyBorder="1" applyAlignment="1" applyProtection="1">
      <alignment horizontal="left" wrapText="1"/>
      <protection locked="0"/>
    </xf>
    <xf numFmtId="0" fontId="7" fillId="2" borderId="12" xfId="0" applyFont="1" applyFill="1" applyBorder="1" applyAlignment="1" applyProtection="1">
      <alignment horizontal="left" wrapText="1"/>
      <protection locked="0"/>
    </xf>
    <xf numFmtId="0" fontId="7" fillId="2" borderId="24" xfId="0" applyFont="1" applyFill="1" applyBorder="1" applyAlignment="1" applyProtection="1">
      <alignment horizontal="left" wrapText="1"/>
      <protection locked="0"/>
    </xf>
    <xf numFmtId="0" fontId="10" fillId="2" borderId="14" xfId="0" applyFont="1" applyFill="1" applyBorder="1" applyAlignment="1">
      <alignment horizontal="right" vertical="center"/>
    </xf>
    <xf numFmtId="0" fontId="10" fillId="2" borderId="26" xfId="0" applyFont="1" applyFill="1" applyBorder="1" applyAlignment="1">
      <alignment horizontal="right" vertical="center"/>
    </xf>
    <xf numFmtId="0" fontId="25" fillId="2" borderId="0" xfId="0" applyFont="1" applyFill="1" applyAlignment="1" applyProtection="1">
      <alignment horizontal="center" vertical="center"/>
      <protection locked="0"/>
    </xf>
    <xf numFmtId="168" fontId="10" fillId="2" borderId="37" xfId="0" applyNumberFormat="1" applyFont="1" applyFill="1" applyBorder="1" applyAlignment="1" applyProtection="1">
      <alignment horizontal="center" vertical="center"/>
      <protection locked="0"/>
    </xf>
    <xf numFmtId="169" fontId="17" fillId="2" borderId="1" xfId="0" applyNumberFormat="1" applyFont="1" applyFill="1" applyBorder="1" applyAlignment="1" applyProtection="1">
      <alignment horizontal="center"/>
      <protection locked="0"/>
    </xf>
    <xf numFmtId="0" fontId="31" fillId="2" borderId="1" xfId="0" applyFont="1" applyFill="1" applyBorder="1" applyAlignment="1" applyProtection="1">
      <alignment horizontal="center" wrapText="1"/>
      <protection locked="0"/>
    </xf>
    <xf numFmtId="0" fontId="31" fillId="2" borderId="1" xfId="0" applyFont="1" applyFill="1" applyBorder="1" applyAlignment="1" applyProtection="1">
      <alignment horizontal="center"/>
      <protection locked="0"/>
    </xf>
    <xf numFmtId="0" fontId="7" fillId="2" borderId="23"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left" vertical="center" wrapText="1"/>
      <protection locked="0"/>
    </xf>
    <xf numFmtId="0" fontId="7" fillId="2" borderId="24"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12"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165" fontId="7" fillId="2" borderId="12" xfId="0" applyNumberFormat="1" applyFont="1" applyFill="1" applyBorder="1" applyAlignment="1">
      <alignment horizontal="right"/>
    </xf>
    <xf numFmtId="165" fontId="6" fillId="2" borderId="12" xfId="0" applyNumberFormat="1" applyFont="1" applyFill="1" applyBorder="1" applyAlignment="1">
      <alignment horizontal="right" vertical="center"/>
    </xf>
    <xf numFmtId="165" fontId="7" fillId="2" borderId="12" xfId="0" applyNumberFormat="1" applyFont="1" applyFill="1" applyBorder="1" applyAlignment="1">
      <alignment horizontal="right" vertical="center"/>
    </xf>
    <xf numFmtId="0" fontId="7" fillId="2" borderId="23" xfId="0" applyFont="1" applyFill="1" applyBorder="1" applyAlignment="1">
      <alignment horizontal="right" vertical="center"/>
    </xf>
    <xf numFmtId="0" fontId="29" fillId="5" borderId="49" xfId="0" applyFont="1" applyFill="1" applyBorder="1" applyAlignment="1" applyProtection="1">
      <alignment horizontal="center" vertical="center"/>
      <protection locked="0"/>
    </xf>
    <xf numFmtId="0" fontId="39" fillId="5" borderId="4" xfId="0" applyFont="1" applyFill="1" applyBorder="1" applyAlignment="1" applyProtection="1">
      <alignment horizontal="center"/>
      <protection locked="0"/>
    </xf>
    <xf numFmtId="0" fontId="39" fillId="5" borderId="30" xfId="0" applyFont="1" applyFill="1" applyBorder="1" applyAlignment="1" applyProtection="1">
      <alignment horizontal="center"/>
      <protection locked="0"/>
    </xf>
    <xf numFmtId="0" fontId="32" fillId="2" borderId="23" xfId="0" applyFont="1" applyFill="1" applyBorder="1" applyAlignment="1" applyProtection="1">
      <alignment horizontal="left" vertical="top"/>
      <protection locked="0"/>
    </xf>
    <xf numFmtId="0" fontId="32" fillId="2" borderId="12" xfId="0" applyFont="1" applyFill="1" applyBorder="1" applyAlignment="1" applyProtection="1">
      <alignment horizontal="left" vertical="top"/>
      <protection locked="0"/>
    </xf>
    <xf numFmtId="0" fontId="32" fillId="2" borderId="24" xfId="0" applyFont="1" applyFill="1" applyBorder="1" applyAlignment="1" applyProtection="1">
      <alignment horizontal="left" vertical="top"/>
      <protection locked="0"/>
    </xf>
    <xf numFmtId="0" fontId="10" fillId="2" borderId="23" xfId="0" applyFont="1" applyFill="1" applyBorder="1" applyAlignment="1" applyProtection="1">
      <alignment horizontal="left" vertical="center" wrapText="1"/>
      <protection locked="0"/>
    </xf>
    <xf numFmtId="0" fontId="10" fillId="2" borderId="12" xfId="0" applyFont="1" applyFill="1" applyBorder="1" applyAlignment="1" applyProtection="1">
      <alignment horizontal="left" vertical="center" wrapText="1"/>
      <protection locked="0"/>
    </xf>
    <xf numFmtId="0" fontId="10" fillId="2" borderId="24" xfId="0" applyFont="1" applyFill="1" applyBorder="1" applyAlignment="1" applyProtection="1">
      <alignment horizontal="left" vertical="center" wrapText="1"/>
      <protection locked="0"/>
    </xf>
    <xf numFmtId="1" fontId="18" fillId="2" borderId="20" xfId="0" applyNumberFormat="1" applyFont="1" applyFill="1" applyBorder="1" applyAlignment="1" applyProtection="1">
      <alignment horizontal="center" vertical="center" wrapText="1"/>
      <protection locked="0"/>
    </xf>
    <xf numFmtId="165" fontId="18" fillId="2" borderId="1" xfId="0" applyNumberFormat="1" applyFont="1" applyFill="1" applyBorder="1" applyAlignment="1" applyProtection="1">
      <alignment horizontal="right" vertical="center" wrapText="1"/>
      <protection locked="0"/>
    </xf>
    <xf numFmtId="0" fontId="10" fillId="2" borderId="23" xfId="0" applyFont="1" applyFill="1" applyBorder="1" applyAlignment="1" applyProtection="1">
      <alignment horizontal="left" vertical="center"/>
      <protection locked="0"/>
    </xf>
    <xf numFmtId="0" fontId="10" fillId="2" borderId="12" xfId="0" applyFont="1" applyFill="1" applyBorder="1" applyAlignment="1" applyProtection="1">
      <alignment horizontal="left" vertical="center"/>
      <protection locked="0"/>
    </xf>
    <xf numFmtId="0" fontId="10" fillId="2" borderId="24" xfId="0" applyFont="1" applyFill="1" applyBorder="1" applyAlignment="1" applyProtection="1">
      <alignment horizontal="left" vertical="center"/>
      <protection locked="0"/>
    </xf>
    <xf numFmtId="168" fontId="10" fillId="2" borderId="32" xfId="0" applyNumberFormat="1" applyFont="1" applyFill="1" applyBorder="1" applyAlignment="1" applyProtection="1">
      <alignment horizontal="center" vertical="center"/>
      <protection locked="0"/>
    </xf>
    <xf numFmtId="168" fontId="10" fillId="2" borderId="33" xfId="0" applyNumberFormat="1" applyFont="1" applyFill="1" applyBorder="1" applyAlignment="1" applyProtection="1">
      <alignment horizontal="center" vertical="center"/>
      <protection locked="0"/>
    </xf>
    <xf numFmtId="0" fontId="33" fillId="6" borderId="38" xfId="0" applyFont="1" applyFill="1" applyBorder="1" applyAlignment="1">
      <alignment horizontal="center" vertical="center" wrapText="1"/>
    </xf>
    <xf numFmtId="0" fontId="33" fillId="6" borderId="39"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33" fillId="6" borderId="41" xfId="0" applyFont="1" applyFill="1" applyBorder="1" applyAlignment="1">
      <alignment horizontal="center" vertical="center" wrapText="1"/>
    </xf>
    <xf numFmtId="0" fontId="33" fillId="6" borderId="42" xfId="0" applyFont="1" applyFill="1" applyBorder="1" applyAlignment="1">
      <alignment horizontal="center" vertical="center" wrapText="1"/>
    </xf>
    <xf numFmtId="0" fontId="34" fillId="6" borderId="41" xfId="0" applyFont="1" applyFill="1" applyBorder="1" applyAlignment="1">
      <alignment horizontal="center" vertical="center" wrapText="1"/>
    </xf>
    <xf numFmtId="0" fontId="34" fillId="6" borderId="44" xfId="0" applyFont="1" applyFill="1" applyBorder="1" applyAlignment="1">
      <alignment horizontal="center" vertical="center" wrapText="1"/>
    </xf>
    <xf numFmtId="0" fontId="34" fillId="6" borderId="42"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34" fillId="6" borderId="45" xfId="0" applyFont="1" applyFill="1" applyBorder="1" applyAlignment="1">
      <alignment vertical="center" wrapText="1"/>
    </xf>
    <xf numFmtId="0" fontId="34" fillId="6" borderId="46" xfId="0" applyFont="1" applyFill="1" applyBorder="1" applyAlignment="1">
      <alignment vertical="center" wrapText="1"/>
    </xf>
    <xf numFmtId="0" fontId="34" fillId="6" borderId="0" xfId="0" applyFont="1" applyFill="1" applyAlignment="1">
      <alignment vertical="center" wrapText="1"/>
    </xf>
    <xf numFmtId="0" fontId="34" fillId="6" borderId="47" xfId="0" applyFont="1" applyFill="1" applyBorder="1" applyAlignment="1">
      <alignment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5" fillId="6" borderId="41" xfId="0" applyFont="1" applyFill="1" applyBorder="1" applyAlignment="1">
      <alignment horizontal="center" vertical="center" wrapText="1"/>
    </xf>
    <xf numFmtId="0" fontId="35" fillId="6" borderId="42" xfId="0" applyFont="1" applyFill="1" applyBorder="1" applyAlignment="1">
      <alignment horizontal="center" vertical="center" wrapText="1"/>
    </xf>
    <xf numFmtId="0" fontId="36" fillId="6" borderId="41" xfId="0" applyFont="1" applyFill="1" applyBorder="1" applyAlignment="1">
      <alignment horizontal="center" vertical="center" wrapText="1"/>
    </xf>
    <xf numFmtId="0" fontId="36" fillId="6" borderId="44" xfId="0" applyFont="1" applyFill="1" applyBorder="1" applyAlignment="1">
      <alignment horizontal="center" vertical="center" wrapText="1"/>
    </xf>
    <xf numFmtId="0" fontId="36" fillId="6" borderId="42" xfId="0" applyFont="1" applyFill="1" applyBorder="1" applyAlignment="1">
      <alignment horizontal="center" vertical="center" wrapText="1"/>
    </xf>
    <xf numFmtId="0" fontId="36" fillId="6" borderId="38"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6" fillId="6" borderId="45" xfId="0" applyFont="1" applyFill="1" applyBorder="1" applyAlignment="1">
      <alignment vertical="center" wrapText="1"/>
    </xf>
    <xf numFmtId="0" fontId="36" fillId="6" borderId="46" xfId="0" applyFont="1" applyFill="1" applyBorder="1" applyAlignment="1">
      <alignment vertical="center" wrapText="1"/>
    </xf>
    <xf numFmtId="0" fontId="36" fillId="6" borderId="0" xfId="0" applyFont="1" applyFill="1" applyAlignment="1">
      <alignment vertical="center" wrapText="1"/>
    </xf>
    <xf numFmtId="0" fontId="36" fillId="6" borderId="47" xfId="0" applyFont="1" applyFill="1" applyBorder="1" applyAlignment="1">
      <alignment vertical="center" wrapText="1"/>
    </xf>
  </cellXfs>
  <cellStyles count="4">
    <cellStyle name="Normal" xfId="0" builtinId="0"/>
    <cellStyle name="Normal 2" xfId="1" xr:uid="{00000000-0005-0000-0000-000001000000}"/>
    <cellStyle name="Normal 3" xfId="2" xr:uid="{00000000-0005-0000-0000-000002000000}"/>
    <cellStyle name="Percent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xdr:col>
      <xdr:colOff>266700</xdr:colOff>
      <xdr:row>0</xdr:row>
      <xdr:rowOff>219075</xdr:rowOff>
    </xdr:from>
    <xdr:to>
      <xdr:col>2</xdr:col>
      <xdr:colOff>419100</xdr:colOff>
      <xdr:row>0</xdr:row>
      <xdr:rowOff>219075</xdr:rowOff>
    </xdr:to>
    <xdr:sp macro="" textlink="">
      <xdr:nvSpPr>
        <xdr:cNvPr id="4015" name="Line 2">
          <a:extLst>
            <a:ext uri="{FF2B5EF4-FFF2-40B4-BE49-F238E27FC236}">
              <a16:creationId xmlns:a16="http://schemas.microsoft.com/office/drawing/2014/main" id="{00000000-0008-0000-0000-0000AF0F0000}"/>
            </a:ext>
          </a:extLst>
        </xdr:cNvPr>
        <xdr:cNvSpPr>
          <a:spLocks noChangeShapeType="1"/>
        </xdr:cNvSpPr>
      </xdr:nvSpPr>
      <xdr:spPr bwMode="auto">
        <a:xfrm>
          <a:off x="638175" y="219075"/>
          <a:ext cx="1085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266700</xdr:colOff>
      <xdr:row>0</xdr:row>
      <xdr:rowOff>219075</xdr:rowOff>
    </xdr:from>
    <xdr:to>
      <xdr:col>2</xdr:col>
      <xdr:colOff>419100</xdr:colOff>
      <xdr:row>0</xdr:row>
      <xdr:rowOff>219075</xdr:rowOff>
    </xdr:to>
    <xdr:sp macro="" textlink="">
      <xdr:nvSpPr>
        <xdr:cNvPr id="4016" name="Line 2">
          <a:extLst>
            <a:ext uri="{FF2B5EF4-FFF2-40B4-BE49-F238E27FC236}">
              <a16:creationId xmlns:a16="http://schemas.microsoft.com/office/drawing/2014/main" id="{00000000-0008-0000-0000-0000B00F0000}"/>
            </a:ext>
          </a:extLst>
        </xdr:cNvPr>
        <xdr:cNvSpPr>
          <a:spLocks noChangeShapeType="1"/>
        </xdr:cNvSpPr>
      </xdr:nvSpPr>
      <xdr:spPr bwMode="auto">
        <a:xfrm>
          <a:off x="638175" y="219075"/>
          <a:ext cx="1085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266700</xdr:colOff>
      <xdr:row>0</xdr:row>
      <xdr:rowOff>219075</xdr:rowOff>
    </xdr:from>
    <xdr:to>
      <xdr:col>2</xdr:col>
      <xdr:colOff>419100</xdr:colOff>
      <xdr:row>0</xdr:row>
      <xdr:rowOff>219075</xdr:rowOff>
    </xdr:to>
    <xdr:sp macro="" textlink="">
      <xdr:nvSpPr>
        <xdr:cNvPr id="1964" name="Line 2">
          <a:extLst>
            <a:ext uri="{FF2B5EF4-FFF2-40B4-BE49-F238E27FC236}">
              <a16:creationId xmlns:a16="http://schemas.microsoft.com/office/drawing/2014/main" id="{00000000-0008-0000-0100-0000AC070000}"/>
            </a:ext>
          </a:extLst>
        </xdr:cNvPr>
        <xdr:cNvSpPr>
          <a:spLocks noChangeShapeType="1"/>
        </xdr:cNvSpPr>
      </xdr:nvSpPr>
      <xdr:spPr bwMode="auto">
        <a:xfrm>
          <a:off x="647700" y="219075"/>
          <a:ext cx="942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266700</xdr:colOff>
      <xdr:row>0</xdr:row>
      <xdr:rowOff>219075</xdr:rowOff>
    </xdr:from>
    <xdr:to>
      <xdr:col>2</xdr:col>
      <xdr:colOff>419100</xdr:colOff>
      <xdr:row>0</xdr:row>
      <xdr:rowOff>219075</xdr:rowOff>
    </xdr:to>
    <xdr:sp macro="" textlink="">
      <xdr:nvSpPr>
        <xdr:cNvPr id="1965" name="Line 2">
          <a:extLst>
            <a:ext uri="{FF2B5EF4-FFF2-40B4-BE49-F238E27FC236}">
              <a16:creationId xmlns:a16="http://schemas.microsoft.com/office/drawing/2014/main" id="{00000000-0008-0000-0100-0000AD070000}"/>
            </a:ext>
          </a:extLst>
        </xdr:cNvPr>
        <xdr:cNvSpPr>
          <a:spLocks noChangeShapeType="1"/>
        </xdr:cNvSpPr>
      </xdr:nvSpPr>
      <xdr:spPr bwMode="auto">
        <a:xfrm>
          <a:off x="647700" y="219075"/>
          <a:ext cx="942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266700</xdr:colOff>
      <xdr:row>0</xdr:row>
      <xdr:rowOff>219075</xdr:rowOff>
    </xdr:from>
    <xdr:to>
      <xdr:col>2</xdr:col>
      <xdr:colOff>419100</xdr:colOff>
      <xdr:row>0</xdr:row>
      <xdr:rowOff>219075</xdr:rowOff>
    </xdr:to>
    <xdr:sp macro="" textlink="">
      <xdr:nvSpPr>
        <xdr:cNvPr id="2" name="Line 2">
          <a:extLst>
            <a:ext uri="{FF2B5EF4-FFF2-40B4-BE49-F238E27FC236}">
              <a16:creationId xmlns:a16="http://schemas.microsoft.com/office/drawing/2014/main" id="{00000000-0008-0000-0200-000002000000}"/>
            </a:ext>
          </a:extLst>
        </xdr:cNvPr>
        <xdr:cNvSpPr>
          <a:spLocks noChangeShapeType="1"/>
        </xdr:cNvSpPr>
      </xdr:nvSpPr>
      <xdr:spPr bwMode="auto">
        <a:xfrm>
          <a:off x="647700" y="219075"/>
          <a:ext cx="942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266700</xdr:colOff>
      <xdr:row>0</xdr:row>
      <xdr:rowOff>219075</xdr:rowOff>
    </xdr:from>
    <xdr:to>
      <xdr:col>2</xdr:col>
      <xdr:colOff>419100</xdr:colOff>
      <xdr:row>0</xdr:row>
      <xdr:rowOff>219075</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647700" y="219075"/>
          <a:ext cx="942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266700</xdr:colOff>
      <xdr:row>0</xdr:row>
      <xdr:rowOff>219075</xdr:rowOff>
    </xdr:from>
    <xdr:to>
      <xdr:col>2</xdr:col>
      <xdr:colOff>419100</xdr:colOff>
      <xdr:row>0</xdr:row>
      <xdr:rowOff>219075</xdr:rowOff>
    </xdr:to>
    <xdr:sp macro="" textlink="">
      <xdr:nvSpPr>
        <xdr:cNvPr id="2" name="Line 2">
          <a:extLst>
            <a:ext uri="{FF2B5EF4-FFF2-40B4-BE49-F238E27FC236}">
              <a16:creationId xmlns:a16="http://schemas.microsoft.com/office/drawing/2014/main" id="{00000000-0008-0000-0300-000002000000}"/>
            </a:ext>
          </a:extLst>
        </xdr:cNvPr>
        <xdr:cNvSpPr>
          <a:spLocks noChangeShapeType="1"/>
        </xdr:cNvSpPr>
      </xdr:nvSpPr>
      <xdr:spPr bwMode="auto">
        <a:xfrm>
          <a:off x="647700" y="219075"/>
          <a:ext cx="942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266700</xdr:colOff>
      <xdr:row>0</xdr:row>
      <xdr:rowOff>219075</xdr:rowOff>
    </xdr:from>
    <xdr:to>
      <xdr:col>2</xdr:col>
      <xdr:colOff>419100</xdr:colOff>
      <xdr:row>0</xdr:row>
      <xdr:rowOff>219075</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647700" y="219075"/>
          <a:ext cx="942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180975</xdr:colOff>
      <xdr:row>0</xdr:row>
      <xdr:rowOff>247650</xdr:rowOff>
    </xdr:from>
    <xdr:to>
      <xdr:col>2</xdr:col>
      <xdr:colOff>104775</xdr:colOff>
      <xdr:row>0</xdr:row>
      <xdr:rowOff>247650</xdr:rowOff>
    </xdr:to>
    <xdr:cxnSp macro="">
      <xdr:nvCxnSpPr>
        <xdr:cNvPr id="2" name="Straight Connector 1">
          <a:extLst>
            <a:ext uri="{FF2B5EF4-FFF2-40B4-BE49-F238E27FC236}">
              <a16:creationId xmlns:a16="http://schemas.microsoft.com/office/drawing/2014/main" id="{00000000-0008-0000-0400-000002000000}"/>
            </a:ext>
          </a:extLst>
        </xdr:cNvPr>
        <xdr:cNvCxnSpPr/>
      </xdr:nvCxnSpPr>
      <xdr:spPr>
        <a:xfrm>
          <a:off x="866775" y="200025"/>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180975</xdr:colOff>
      <xdr:row>0</xdr:row>
      <xdr:rowOff>247650</xdr:rowOff>
    </xdr:from>
    <xdr:to>
      <xdr:col>2</xdr:col>
      <xdr:colOff>104775</xdr:colOff>
      <xdr:row>0</xdr:row>
      <xdr:rowOff>247650</xdr:rowOff>
    </xdr:to>
    <xdr:cxnSp macro="">
      <xdr:nvCxnSpPr>
        <xdr:cNvPr id="2" name="Straight Connector 1">
          <a:extLst>
            <a:ext uri="{FF2B5EF4-FFF2-40B4-BE49-F238E27FC236}">
              <a16:creationId xmlns:a16="http://schemas.microsoft.com/office/drawing/2014/main" id="{00000000-0008-0000-0500-000002000000}"/>
            </a:ext>
          </a:extLst>
        </xdr:cNvPr>
        <xdr:cNvCxnSpPr/>
      </xdr:nvCxnSpPr>
      <xdr:spPr>
        <a:xfrm>
          <a:off x="714375" y="247650"/>
          <a:ext cx="857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266700</xdr:colOff>
      <xdr:row>0</xdr:row>
      <xdr:rowOff>219075</xdr:rowOff>
    </xdr:from>
    <xdr:to>
      <xdr:col>2</xdr:col>
      <xdr:colOff>419100</xdr:colOff>
      <xdr:row>0</xdr:row>
      <xdr:rowOff>219075</xdr:rowOff>
    </xdr:to>
    <xdr:sp macro="" textlink="">
      <xdr:nvSpPr>
        <xdr:cNvPr id="2" name="Line 2">
          <a:extLst>
            <a:ext uri="{FF2B5EF4-FFF2-40B4-BE49-F238E27FC236}">
              <a16:creationId xmlns:a16="http://schemas.microsoft.com/office/drawing/2014/main" id="{00000000-0008-0000-0600-000002000000}"/>
            </a:ext>
          </a:extLst>
        </xdr:cNvPr>
        <xdr:cNvSpPr>
          <a:spLocks noChangeShapeType="1"/>
        </xdr:cNvSpPr>
      </xdr:nvSpPr>
      <xdr:spPr bwMode="auto">
        <a:xfrm>
          <a:off x="647700" y="219075"/>
          <a:ext cx="942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266700</xdr:colOff>
      <xdr:row>0</xdr:row>
      <xdr:rowOff>219075</xdr:rowOff>
    </xdr:from>
    <xdr:to>
      <xdr:col>2</xdr:col>
      <xdr:colOff>419100</xdr:colOff>
      <xdr:row>0</xdr:row>
      <xdr:rowOff>219075</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a:off x="647700" y="219075"/>
          <a:ext cx="942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0</xdr:row>
      <xdr:rowOff>219075</xdr:rowOff>
    </xdr:from>
    <xdr:to>
      <xdr:col>2</xdr:col>
      <xdr:colOff>419100</xdr:colOff>
      <xdr:row>0</xdr:row>
      <xdr:rowOff>219075</xdr:rowOff>
    </xdr:to>
    <xdr:sp macro="" textlink="">
      <xdr:nvSpPr>
        <xdr:cNvPr id="2" name="Line 2">
          <a:extLst>
            <a:ext uri="{FF2B5EF4-FFF2-40B4-BE49-F238E27FC236}">
              <a16:creationId xmlns:a16="http://schemas.microsoft.com/office/drawing/2014/main" id="{00000000-0008-0000-0700-000002000000}"/>
            </a:ext>
          </a:extLst>
        </xdr:cNvPr>
        <xdr:cNvSpPr>
          <a:spLocks noChangeShapeType="1"/>
        </xdr:cNvSpPr>
      </xdr:nvSpPr>
      <xdr:spPr bwMode="auto">
        <a:xfrm>
          <a:off x="647700" y="219075"/>
          <a:ext cx="942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266700</xdr:colOff>
      <xdr:row>0</xdr:row>
      <xdr:rowOff>219075</xdr:rowOff>
    </xdr:from>
    <xdr:to>
      <xdr:col>2</xdr:col>
      <xdr:colOff>419100</xdr:colOff>
      <xdr:row>0</xdr:row>
      <xdr:rowOff>219075</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a:off x="647700" y="219075"/>
          <a:ext cx="942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186"/>
  <sheetViews>
    <sheetView zoomScaleNormal="100" workbookViewId="0">
      <selection activeCell="I10" sqref="I10"/>
    </sheetView>
  </sheetViews>
  <sheetFormatPr defaultRowHeight="15.75" x14ac:dyDescent="0.25"/>
  <cols>
    <col min="1" max="1" width="4.875" style="1" customWidth="1"/>
    <col min="2" max="2" width="12.25" style="4" customWidth="1"/>
    <col min="3" max="3" width="6.375" style="4" customWidth="1"/>
    <col min="4" max="4" width="5.375" style="4" customWidth="1"/>
    <col min="5" max="5" width="5.875" style="1" customWidth="1"/>
    <col min="6" max="6" width="7.125" style="1" customWidth="1"/>
    <col min="7" max="7" width="8" style="1" customWidth="1"/>
    <col min="8" max="8" width="6.5" style="4" customWidth="1"/>
    <col min="9" max="9" width="7.5" style="4" customWidth="1"/>
    <col min="10" max="10" width="14.125" style="3" customWidth="1"/>
    <col min="11" max="11" width="14.5" style="1" customWidth="1"/>
    <col min="12" max="16384" width="9" style="1"/>
  </cols>
  <sheetData>
    <row r="1" spans="1:11" ht="23.25" customHeight="1" x14ac:dyDescent="0.3">
      <c r="A1" s="201" t="s">
        <v>35</v>
      </c>
      <c r="B1" s="201"/>
      <c r="C1" s="201"/>
      <c r="D1" s="201"/>
      <c r="E1" s="47"/>
      <c r="F1" s="47"/>
      <c r="G1" s="47"/>
      <c r="H1" s="47"/>
      <c r="I1" s="47"/>
      <c r="J1" s="108" t="s">
        <v>34</v>
      </c>
      <c r="K1" s="109" t="s">
        <v>135</v>
      </c>
    </row>
    <row r="2" spans="1:11" s="61" customFormat="1" ht="53.25" customHeight="1" thickBot="1" x14ac:dyDescent="0.3">
      <c r="A2" s="202" t="s">
        <v>45</v>
      </c>
      <c r="B2" s="203"/>
      <c r="C2" s="203"/>
      <c r="D2" s="203"/>
      <c r="E2" s="203"/>
      <c r="F2" s="203"/>
      <c r="G2" s="203"/>
      <c r="H2" s="203"/>
      <c r="I2" s="203"/>
      <c r="J2" s="203"/>
      <c r="K2" s="203"/>
    </row>
    <row r="3" spans="1:11" s="24" customFormat="1" ht="20.25" customHeight="1" thickBot="1" x14ac:dyDescent="0.35">
      <c r="A3" s="29">
        <v>1</v>
      </c>
      <c r="B3" s="46" t="s">
        <v>33</v>
      </c>
      <c r="C3" s="204"/>
      <c r="D3" s="205"/>
      <c r="E3" s="205"/>
      <c r="F3" s="205"/>
      <c r="G3" s="205"/>
      <c r="H3" s="205"/>
      <c r="I3" s="206"/>
      <c r="J3" s="45" t="s">
        <v>32</v>
      </c>
      <c r="K3" s="62" t="s">
        <v>40</v>
      </c>
    </row>
    <row r="4" spans="1:11" s="57" customFormat="1" ht="32.25" customHeight="1" thickBot="1" x14ac:dyDescent="0.3">
      <c r="A4" s="44">
        <v>2</v>
      </c>
      <c r="B4" s="215" t="s">
        <v>31</v>
      </c>
      <c r="C4" s="215"/>
      <c r="D4" s="215"/>
      <c r="E4" s="207"/>
      <c r="F4" s="208"/>
      <c r="G4" s="208"/>
      <c r="H4" s="208"/>
      <c r="I4" s="208"/>
      <c r="J4" s="145" t="s">
        <v>60</v>
      </c>
      <c r="K4" s="147" t="s">
        <v>61</v>
      </c>
    </row>
    <row r="5" spans="1:11" s="57" customFormat="1" ht="39" customHeight="1" thickBot="1" x14ac:dyDescent="0.3">
      <c r="A5" s="44">
        <v>3</v>
      </c>
      <c r="B5" s="215" t="s">
        <v>30</v>
      </c>
      <c r="C5" s="215"/>
      <c r="D5" s="216"/>
      <c r="E5" s="207"/>
      <c r="F5" s="208"/>
      <c r="G5" s="208"/>
      <c r="H5" s="208"/>
      <c r="I5" s="208"/>
      <c r="J5" s="208"/>
      <c r="K5" s="209"/>
    </row>
    <row r="6" spans="1:11" s="24" customFormat="1" ht="18" customHeight="1" thickBot="1" x14ac:dyDescent="0.3">
      <c r="A6" s="29">
        <v>4</v>
      </c>
      <c r="B6" s="28" t="s">
        <v>29</v>
      </c>
      <c r="C6" s="27"/>
      <c r="D6" s="29"/>
      <c r="E6" s="210">
        <v>25781</v>
      </c>
      <c r="F6" s="211"/>
      <c r="G6" s="211"/>
      <c r="H6" s="212"/>
      <c r="I6" s="213"/>
      <c r="J6" s="214"/>
      <c r="K6" s="162"/>
    </row>
    <row r="7" spans="1:11" s="55" customFormat="1" ht="18" customHeight="1" thickBot="1" x14ac:dyDescent="0.3">
      <c r="A7" s="56">
        <v>5</v>
      </c>
      <c r="B7" s="28" t="s">
        <v>28</v>
      </c>
      <c r="C7" s="63"/>
      <c r="D7" s="63"/>
      <c r="E7" s="64">
        <v>34</v>
      </c>
      <c r="F7" s="65" t="s">
        <v>27</v>
      </c>
      <c r="G7" s="66"/>
      <c r="H7" s="67">
        <v>6</v>
      </c>
      <c r="I7" s="68" t="s">
        <v>26</v>
      </c>
      <c r="J7" s="69" t="s">
        <v>25</v>
      </c>
      <c r="K7" s="183">
        <f>(E7)+(IF(H7=0,0,IF(H7&lt;7,1/2,1)))</f>
        <v>34.5</v>
      </c>
    </row>
    <row r="8" spans="1:11" s="55" customFormat="1" ht="40.5" customHeight="1" thickBot="1" x14ac:dyDescent="0.3">
      <c r="A8" s="56">
        <v>6</v>
      </c>
      <c r="B8" s="217" t="s">
        <v>38</v>
      </c>
      <c r="C8" s="217"/>
      <c r="D8" s="217"/>
      <c r="E8" s="217"/>
      <c r="F8" s="217"/>
      <c r="G8" s="217"/>
      <c r="H8" s="217"/>
      <c r="I8" s="217"/>
      <c r="J8" s="218"/>
      <c r="K8" s="70"/>
    </row>
    <row r="9" spans="1:11" s="24" customFormat="1" ht="36.75" customHeight="1" x14ac:dyDescent="0.25">
      <c r="A9" s="29">
        <v>7</v>
      </c>
      <c r="B9" s="28" t="s">
        <v>131</v>
      </c>
      <c r="C9" s="27"/>
      <c r="D9" s="27"/>
      <c r="H9" s="27"/>
      <c r="I9" s="229">
        <v>45323</v>
      </c>
      <c r="J9" s="230"/>
      <c r="K9" s="182" t="str">
        <f>IF(AND(F10&gt;=2,F10&lt;5),"Trong khung NHTT và được hỗ trợ kinh phí",IF(F10&lt;2,"Trong khung NHTT nhưng không được hỗ trợ kinh phí",IF(AND(F10=5,I10=0),"Trong khung NHTT và được hỗ trợ kinh phí",IF(AND(F10&gt;=5,10&gt;=1),"Chưa đủ tuổi NHTT"))))</f>
        <v>Trong khung NHTT và được hỗ trợ kinh phí</v>
      </c>
    </row>
    <row r="10" spans="1:11" s="24" customFormat="1" ht="18" customHeight="1" x14ac:dyDescent="0.3">
      <c r="A10" s="56">
        <v>8</v>
      </c>
      <c r="B10" s="34" t="s">
        <v>24</v>
      </c>
      <c r="C10" s="27"/>
      <c r="D10" s="27"/>
      <c r="F10" s="154">
        <f>DATEDIF(I9,K11,"y")</f>
        <v>3</v>
      </c>
      <c r="G10" s="234" t="s">
        <v>77</v>
      </c>
      <c r="H10" s="234"/>
      <c r="I10" s="175">
        <f>DATEDIF(I9,K11,"ym")</f>
        <v>4</v>
      </c>
      <c r="J10" s="174" t="s">
        <v>76</v>
      </c>
      <c r="K10" s="173"/>
    </row>
    <row r="11" spans="1:11" s="24" customFormat="1" ht="30.75" customHeight="1" x14ac:dyDescent="0.25">
      <c r="A11" s="29">
        <v>9</v>
      </c>
      <c r="B11" s="34" t="str">
        <f>IF(K4="Cán bộ","Thời điểm kết thúc nhiệm kỳ","Thời điểm kết thúc lộ trình")</f>
        <v>Thời điểm kết thúc nhiệm kỳ</v>
      </c>
      <c r="C11" s="27"/>
      <c r="D11" s="27"/>
      <c r="F11" s="192">
        <v>45880</v>
      </c>
      <c r="G11" s="193"/>
      <c r="H11" s="194" t="s">
        <v>130</v>
      </c>
      <c r="I11" s="195"/>
      <c r="J11" s="196"/>
      <c r="K11" s="150">
        <f>IF(AND(E6&lt;DATE(1971,4,1),K3="Nam"),DATE(INDEX('Bang nghi huu PL2'!$H$4:$H$67,MATCH(MONTH(E6)&amp;YEAR(E6),INDEX('Bang nghi huu PL2'!$D$4:$D$67&amp;'Bang nghi huu PL2'!$E$4:$E$67,0),0)),INDEX('Bang nghi huu PL2'!$G$4:$G$67,MATCH(MONTH(E6)&amp;YEAR(E6),INDEX('Bang nghi huu PL2'!$D$4:$D$67&amp;'Bang nghi huu PL2'!$E$4:$E$67,0),0)),1),IF(AND(E6&gt;=DATE(1966,4,1),K3="Nam"),DATE(YEAR(E6)+62,MONTH(E6)+1,1),IF(AND(E6&lt;=DATE(1980,5,1),K3="Nữ"),DATE(INDEX('Bang nghi huu PL2'!$M$4:$M$116,MATCH(MONTH(E6)&amp;YEAR(E6),INDEX('Bang nghi huu PL2'!$I$4:$I$116&amp;'Bang nghi huu PL2'!$J$4:$J$116,0),0)),INDEX('Bang nghi huu PL2'!$L$4:$L$116,MATCH(MONTH(E6)&amp;YEAR(E6),INDEX('Bang nghi huu PL2'!$I$4:$I$116&amp;'Bang nghi huu PL2'!$J4:$J$116,0),0)),1),IF(AND(E6&gt;=DATE(1975,5,1),K3="Nữ"),DATE(YEAR(E6)+60,MONTH(E6)+1,1),""))))</f>
        <v>46539</v>
      </c>
    </row>
    <row r="12" spans="1:11" s="24" customFormat="1" ht="31.5" customHeight="1" thickBot="1" x14ac:dyDescent="0.3">
      <c r="A12" s="56">
        <v>10</v>
      </c>
      <c r="B12" s="28" t="s">
        <v>23</v>
      </c>
      <c r="C12" s="27"/>
      <c r="D12" s="27"/>
      <c r="F12" s="148">
        <f>(F10*3)+(IF(I10=0,0,IF(I10&lt;7,1.5,3)))</f>
        <v>10.5</v>
      </c>
      <c r="G12" s="33"/>
      <c r="H12" s="27"/>
      <c r="I12" s="190" t="str">
        <f>IF(K4="Cán bộ","Số tháng nghỉ trước nhiệm kỳ","Số tháng nghỉ trước lúc kết thúc lộ trình")</f>
        <v>Số tháng nghỉ trước nhiệm kỳ</v>
      </c>
      <c r="J12" s="191"/>
      <c r="K12" s="146">
        <f>IF(F11&lt;K11,DATEDIF(I9,F11,"m"),DATEDIF(I9,K11,"m"))</f>
        <v>18</v>
      </c>
    </row>
    <row r="13" spans="1:11" s="24" customFormat="1" ht="18" customHeight="1" thickBot="1" x14ac:dyDescent="0.3">
      <c r="A13" s="29">
        <v>11</v>
      </c>
      <c r="B13" s="28" t="s">
        <v>22</v>
      </c>
      <c r="C13" s="27"/>
      <c r="D13" s="27"/>
      <c r="F13" s="31"/>
      <c r="H13" s="27"/>
      <c r="I13" s="231">
        <f>K7-20</f>
        <v>14.5</v>
      </c>
      <c r="J13" s="232"/>
      <c r="K13" s="71"/>
    </row>
    <row r="14" spans="1:11" s="24" customFormat="1" ht="18" customHeight="1" x14ac:dyDescent="0.25">
      <c r="A14" s="56">
        <v>12</v>
      </c>
      <c r="B14" s="28" t="s">
        <v>21</v>
      </c>
      <c r="C14" s="27"/>
      <c r="D14" s="27"/>
      <c r="H14" s="27"/>
      <c r="I14" s="27"/>
      <c r="J14" s="52"/>
      <c r="K14" s="25"/>
    </row>
    <row r="15" spans="1:11" ht="19.5" customHeight="1" x14ac:dyDescent="0.25">
      <c r="A15" s="197" t="s">
        <v>20</v>
      </c>
      <c r="B15" s="197" t="s">
        <v>19</v>
      </c>
      <c r="C15" s="197" t="s">
        <v>18</v>
      </c>
      <c r="D15" s="198" t="s">
        <v>17</v>
      </c>
      <c r="E15" s="199"/>
      <c r="F15" s="199"/>
      <c r="G15" s="200"/>
      <c r="H15" s="197" t="s">
        <v>16</v>
      </c>
      <c r="I15" s="197" t="s">
        <v>15</v>
      </c>
      <c r="J15" s="233" t="s">
        <v>14</v>
      </c>
      <c r="K15" s="197" t="s">
        <v>39</v>
      </c>
    </row>
    <row r="16" spans="1:11" ht="48" customHeight="1" x14ac:dyDescent="0.25">
      <c r="A16" s="197"/>
      <c r="B16" s="197"/>
      <c r="C16" s="197"/>
      <c r="D16" s="22" t="s">
        <v>12</v>
      </c>
      <c r="E16" s="23" t="s">
        <v>11</v>
      </c>
      <c r="F16" s="22" t="s">
        <v>10</v>
      </c>
      <c r="G16" s="22" t="s">
        <v>9</v>
      </c>
      <c r="H16" s="197"/>
      <c r="I16" s="197"/>
      <c r="J16" s="233"/>
      <c r="K16" s="197"/>
    </row>
    <row r="17" spans="1:11" ht="18" customHeight="1" x14ac:dyDescent="0.3">
      <c r="A17" s="111">
        <v>1</v>
      </c>
      <c r="B17" s="130"/>
      <c r="C17" s="131"/>
      <c r="D17" s="79"/>
      <c r="E17" s="112"/>
      <c r="F17" s="113"/>
      <c r="G17" s="113"/>
      <c r="H17" s="114">
        <f>(YEAR(I9)-YEAR(B17))*12+(MONTH(I9)-MONTH(B17))</f>
        <v>1489</v>
      </c>
      <c r="I17" s="115" t="str">
        <f>IF(B17&gt;=DATE(2023,7,1),"1800",IF(B17&gt;=DATE(2019,7,1),"1490",IF(B17&gt;=DATE(2018,7,1),"1390",IF(B17&gt;=DATE(2017,7,1),"1300",IF(B17&gt;=DATE(2016,5,1),"1210","1150")))))</f>
        <v>1150</v>
      </c>
      <c r="J17" s="116">
        <f t="shared" ref="J17:J23" si="0">(C17+D17+E17+(F17*C17)+(((C17+D17+(F17*C17))*G17)))*I17</f>
        <v>0</v>
      </c>
      <c r="K17" s="117">
        <f t="shared" ref="K17:K23" si="1">J17*H17</f>
        <v>0</v>
      </c>
    </row>
    <row r="18" spans="1:11" ht="18" customHeight="1" x14ac:dyDescent="0.3">
      <c r="A18" s="85">
        <v>2</v>
      </c>
      <c r="B18" s="133"/>
      <c r="C18" s="134"/>
      <c r="D18" s="87"/>
      <c r="E18" s="88"/>
      <c r="F18" s="89"/>
      <c r="G18" s="89"/>
      <c r="H18" s="90">
        <f t="shared" ref="H18:H23" si="2">(YEAR(B17)-YEAR(B18))*12+(MONTH(B17)-MONTH(B18))</f>
        <v>0</v>
      </c>
      <c r="I18" s="119" t="str">
        <f t="shared" ref="I18:I23" si="3">IF(B18&gt;=DATE(2023,7,1),"1800",IF(B18&gt;=DATE(2019,7,1),"1490",IF(B18&gt;=DATE(2018,7,1),"1390",IF(B18&gt;=DATE(2017,7,1),"1300",IF(B18&gt;=DATE(2016,5,1),"1210","1150")))))</f>
        <v>1150</v>
      </c>
      <c r="J18" s="92">
        <f t="shared" si="0"/>
        <v>0</v>
      </c>
      <c r="K18" s="120">
        <f t="shared" si="1"/>
        <v>0</v>
      </c>
    </row>
    <row r="19" spans="1:11" ht="18" customHeight="1" x14ac:dyDescent="0.3">
      <c r="A19" s="85">
        <v>3</v>
      </c>
      <c r="B19" s="133"/>
      <c r="C19" s="134"/>
      <c r="D19" s="87"/>
      <c r="E19" s="88"/>
      <c r="F19" s="89"/>
      <c r="G19" s="89"/>
      <c r="H19" s="90">
        <f t="shared" si="2"/>
        <v>0</v>
      </c>
      <c r="I19" s="119" t="str">
        <f t="shared" si="3"/>
        <v>1150</v>
      </c>
      <c r="J19" s="92">
        <f t="shared" si="0"/>
        <v>0</v>
      </c>
      <c r="K19" s="120">
        <f t="shared" si="1"/>
        <v>0</v>
      </c>
    </row>
    <row r="20" spans="1:11" ht="18" customHeight="1" x14ac:dyDescent="0.3">
      <c r="A20" s="85">
        <v>4</v>
      </c>
      <c r="B20" s="133"/>
      <c r="C20" s="134"/>
      <c r="D20" s="87"/>
      <c r="E20" s="88"/>
      <c r="F20" s="89"/>
      <c r="G20" s="89"/>
      <c r="H20" s="90">
        <f t="shared" si="2"/>
        <v>0</v>
      </c>
      <c r="I20" s="119" t="str">
        <f t="shared" si="3"/>
        <v>1150</v>
      </c>
      <c r="J20" s="92">
        <f t="shared" si="0"/>
        <v>0</v>
      </c>
      <c r="K20" s="120">
        <f t="shared" si="1"/>
        <v>0</v>
      </c>
    </row>
    <row r="21" spans="1:11" ht="18" customHeight="1" x14ac:dyDescent="0.3">
      <c r="A21" s="85">
        <v>5</v>
      </c>
      <c r="B21" s="133"/>
      <c r="C21" s="134"/>
      <c r="D21" s="87"/>
      <c r="E21" s="88"/>
      <c r="F21" s="89"/>
      <c r="G21" s="89"/>
      <c r="H21" s="90">
        <f t="shared" si="2"/>
        <v>0</v>
      </c>
      <c r="I21" s="119" t="str">
        <f t="shared" si="3"/>
        <v>1150</v>
      </c>
      <c r="J21" s="92">
        <f t="shared" si="0"/>
        <v>0</v>
      </c>
      <c r="K21" s="120">
        <f t="shared" si="1"/>
        <v>0</v>
      </c>
    </row>
    <row r="22" spans="1:11" ht="18" customHeight="1" x14ac:dyDescent="0.3">
      <c r="A22" s="85">
        <v>6</v>
      </c>
      <c r="B22" s="137"/>
      <c r="C22" s="138"/>
      <c r="D22" s="95"/>
      <c r="E22" s="88"/>
      <c r="F22" s="89"/>
      <c r="G22" s="89"/>
      <c r="H22" s="90">
        <f t="shared" si="2"/>
        <v>0</v>
      </c>
      <c r="I22" s="119" t="str">
        <f t="shared" si="3"/>
        <v>1150</v>
      </c>
      <c r="J22" s="92">
        <f t="shared" si="0"/>
        <v>0</v>
      </c>
      <c r="K22" s="120">
        <f t="shared" si="1"/>
        <v>0</v>
      </c>
    </row>
    <row r="23" spans="1:11" ht="18" customHeight="1" x14ac:dyDescent="0.3">
      <c r="A23" s="93">
        <v>7</v>
      </c>
      <c r="B23" s="94"/>
      <c r="C23" s="121"/>
      <c r="D23" s="95"/>
      <c r="E23" s="96"/>
      <c r="F23" s="97"/>
      <c r="G23" s="97"/>
      <c r="H23" s="98">
        <f t="shared" si="2"/>
        <v>0</v>
      </c>
      <c r="I23" s="122" t="str">
        <f t="shared" si="3"/>
        <v>1150</v>
      </c>
      <c r="J23" s="100">
        <f t="shared" si="0"/>
        <v>0</v>
      </c>
      <c r="K23" s="123">
        <f t="shared" si="1"/>
        <v>0</v>
      </c>
    </row>
    <row r="24" spans="1:11" ht="33" customHeight="1" x14ac:dyDescent="0.3">
      <c r="A24" s="19"/>
      <c r="B24" s="20" t="s">
        <v>8</v>
      </c>
      <c r="C24" s="18"/>
      <c r="D24" s="18"/>
      <c r="E24" s="19"/>
      <c r="F24" s="18"/>
      <c r="G24" s="18"/>
      <c r="H24" s="51">
        <f>SUM(H17:H23)</f>
        <v>1489</v>
      </c>
      <c r="I24" s="17"/>
      <c r="J24" s="16"/>
      <c r="K24" s="60">
        <f>SUM(K17:K23)</f>
        <v>0</v>
      </c>
    </row>
    <row r="25" spans="1:11" ht="21.95" customHeight="1" x14ac:dyDescent="0.25">
      <c r="A25" s="7"/>
      <c r="B25" s="14" t="s">
        <v>7</v>
      </c>
      <c r="C25" s="8"/>
      <c r="D25" s="8"/>
      <c r="E25" s="7"/>
      <c r="F25" s="7"/>
      <c r="G25" s="7"/>
      <c r="H25" s="227">
        <f>J17</f>
        <v>0</v>
      </c>
      <c r="I25" s="228"/>
      <c r="J25" s="221" t="s">
        <v>48</v>
      </c>
      <c r="K25" s="222"/>
    </row>
    <row r="26" spans="1:11" ht="21.95" customHeight="1" x14ac:dyDescent="0.25">
      <c r="A26" s="7"/>
      <c r="B26" s="14" t="s">
        <v>6</v>
      </c>
      <c r="C26" s="8"/>
      <c r="D26" s="8"/>
      <c r="E26" s="7"/>
      <c r="F26" s="7"/>
      <c r="G26" s="7"/>
      <c r="H26" s="227">
        <f>K24/H24</f>
        <v>0</v>
      </c>
      <c r="I26" s="228"/>
      <c r="J26" s="223"/>
      <c r="K26" s="224"/>
    </row>
    <row r="27" spans="1:11" ht="15" customHeight="1" x14ac:dyDescent="0.25">
      <c r="A27" s="48"/>
      <c r="B27" s="50"/>
      <c r="C27" s="49"/>
      <c r="D27" s="49"/>
      <c r="E27" s="48"/>
      <c r="F27" s="48"/>
      <c r="G27" s="48"/>
      <c r="H27" s="144"/>
      <c r="I27" s="144"/>
      <c r="J27" s="223"/>
      <c r="K27" s="224"/>
    </row>
    <row r="28" spans="1:11" ht="21.75" customHeight="1" x14ac:dyDescent="0.3">
      <c r="A28" s="10" t="s">
        <v>5</v>
      </c>
      <c r="B28" s="13" t="s">
        <v>4</v>
      </c>
      <c r="C28" s="12"/>
      <c r="D28" s="12"/>
      <c r="E28" s="11"/>
      <c r="F28" s="7"/>
      <c r="G28" s="7"/>
      <c r="H28" s="227">
        <f>SUM(H29:H32)</f>
        <v>0</v>
      </c>
      <c r="I28" s="228"/>
      <c r="J28" s="223"/>
      <c r="K28" s="224"/>
    </row>
    <row r="29" spans="1:11" ht="21.95" customHeight="1" x14ac:dyDescent="0.25">
      <c r="A29" s="10">
        <v>1</v>
      </c>
      <c r="B29" s="9" t="s">
        <v>3</v>
      </c>
      <c r="C29" s="8"/>
      <c r="D29" s="8"/>
      <c r="E29" s="7"/>
      <c r="F29" s="7"/>
      <c r="G29" s="7"/>
      <c r="H29" s="188">
        <f>H26*F12</f>
        <v>0</v>
      </c>
      <c r="I29" s="189"/>
      <c r="J29" s="223"/>
      <c r="K29" s="224"/>
    </row>
    <row r="30" spans="1:11" ht="21.95" customHeight="1" x14ac:dyDescent="0.25">
      <c r="A30" s="10">
        <v>2</v>
      </c>
      <c r="B30" s="9" t="s">
        <v>2</v>
      </c>
      <c r="C30" s="8"/>
      <c r="D30" s="8"/>
      <c r="E30" s="7"/>
      <c r="F30" s="7"/>
      <c r="G30" s="7"/>
      <c r="H30" s="188">
        <f>H26*5</f>
        <v>0</v>
      </c>
      <c r="I30" s="189"/>
      <c r="J30" s="223"/>
      <c r="K30" s="224"/>
    </row>
    <row r="31" spans="1:11" ht="21.95" customHeight="1" x14ac:dyDescent="0.25">
      <c r="A31" s="10">
        <v>3</v>
      </c>
      <c r="B31" s="9" t="s">
        <v>1</v>
      </c>
      <c r="C31" s="8"/>
      <c r="D31" s="8"/>
      <c r="E31" s="7"/>
      <c r="F31" s="7"/>
      <c r="G31" s="7"/>
      <c r="H31" s="188">
        <f>H26*I13*1/2</f>
        <v>0</v>
      </c>
      <c r="I31" s="189"/>
      <c r="J31" s="223"/>
      <c r="K31" s="224"/>
    </row>
    <row r="32" spans="1:11" ht="21.95" customHeight="1" x14ac:dyDescent="0.25">
      <c r="A32" s="10">
        <v>4</v>
      </c>
      <c r="B32" s="185" t="s">
        <v>62</v>
      </c>
      <c r="C32" s="186"/>
      <c r="D32" s="186"/>
      <c r="E32" s="186"/>
      <c r="F32" s="186"/>
      <c r="G32" s="187"/>
      <c r="H32" s="188">
        <f>IF(B32="Nghỉ trong thời gian 12 tháng",0.5*H25*K12,0.25*H25*K12)</f>
        <v>0</v>
      </c>
      <c r="I32" s="189"/>
      <c r="J32" s="223"/>
      <c r="K32" s="224"/>
    </row>
    <row r="33" spans="1:11" s="105" customFormat="1" ht="21.95" customHeight="1" x14ac:dyDescent="0.3">
      <c r="A33" s="110"/>
      <c r="B33" s="102" t="s">
        <v>0</v>
      </c>
      <c r="C33" s="103"/>
      <c r="D33" s="103"/>
      <c r="E33" s="104"/>
      <c r="F33" s="104"/>
      <c r="G33" s="104"/>
      <c r="H33" s="219">
        <f>H31+H30+H29+H32</f>
        <v>0</v>
      </c>
      <c r="I33" s="220"/>
      <c r="J33" s="225"/>
      <c r="K33" s="226"/>
    </row>
    <row r="34" spans="1:11" ht="18" x14ac:dyDescent="0.25">
      <c r="B34" s="1"/>
      <c r="C34" s="1"/>
      <c r="D34" s="1"/>
      <c r="H34" s="2"/>
      <c r="I34" s="1"/>
      <c r="J34" s="1"/>
    </row>
    <row r="35" spans="1:11" ht="18" x14ac:dyDescent="0.25">
      <c r="B35" s="1"/>
      <c r="C35" s="1"/>
      <c r="D35" s="1"/>
      <c r="H35" s="2"/>
      <c r="I35" s="1"/>
      <c r="J35" s="1"/>
    </row>
    <row r="36" spans="1:11" ht="18" x14ac:dyDescent="0.25">
      <c r="B36" s="1"/>
      <c r="C36" s="1"/>
      <c r="D36" s="1"/>
      <c r="H36" s="2"/>
      <c r="I36" s="1"/>
      <c r="J36" s="1"/>
    </row>
    <row r="37" spans="1:11" ht="18" x14ac:dyDescent="0.25">
      <c r="B37" s="1"/>
      <c r="C37" s="1"/>
      <c r="D37" s="1"/>
      <c r="H37" s="2"/>
      <c r="I37" s="1"/>
      <c r="J37" s="1"/>
    </row>
    <row r="38" spans="1:11" ht="18" x14ac:dyDescent="0.25">
      <c r="B38" s="1"/>
      <c r="C38" s="1"/>
      <c r="D38" s="1"/>
      <c r="H38" s="2"/>
      <c r="I38" s="1"/>
      <c r="J38" s="1"/>
    </row>
    <row r="39" spans="1:11" ht="18" x14ac:dyDescent="0.25">
      <c r="B39" s="1"/>
      <c r="C39" s="1"/>
      <c r="D39" s="1"/>
      <c r="H39" s="2"/>
      <c r="I39" s="1"/>
      <c r="J39" s="1"/>
    </row>
    <row r="40" spans="1:11" ht="18" x14ac:dyDescent="0.25">
      <c r="B40" s="1"/>
      <c r="C40" s="1"/>
      <c r="D40" s="1"/>
      <c r="H40" s="2"/>
      <c r="I40" s="1"/>
      <c r="J40" s="1"/>
    </row>
    <row r="41" spans="1:11" ht="18" x14ac:dyDescent="0.25">
      <c r="B41" s="1"/>
      <c r="C41" s="1"/>
      <c r="D41" s="1"/>
      <c r="H41" s="2"/>
      <c r="I41" s="1"/>
      <c r="J41" s="1"/>
    </row>
    <row r="42" spans="1:11" ht="18" x14ac:dyDescent="0.25">
      <c r="B42" s="1"/>
      <c r="C42" s="1"/>
      <c r="D42" s="1"/>
      <c r="H42" s="2"/>
      <c r="I42" s="1"/>
      <c r="J42" s="1"/>
    </row>
    <row r="43" spans="1:11" ht="18" x14ac:dyDescent="0.25">
      <c r="B43" s="1"/>
      <c r="C43" s="1"/>
      <c r="D43" s="1"/>
      <c r="H43" s="2"/>
      <c r="I43" s="1"/>
      <c r="J43" s="1"/>
    </row>
    <row r="44" spans="1:11" ht="18" x14ac:dyDescent="0.25">
      <c r="B44" s="1"/>
      <c r="C44" s="1"/>
      <c r="D44" s="1"/>
      <c r="H44" s="2"/>
      <c r="I44" s="1"/>
      <c r="J44" s="1"/>
    </row>
    <row r="45" spans="1:11" ht="18" x14ac:dyDescent="0.25">
      <c r="B45" s="1"/>
      <c r="C45" s="1"/>
      <c r="D45" s="1"/>
      <c r="H45" s="2"/>
      <c r="I45" s="1"/>
      <c r="J45" s="1"/>
    </row>
    <row r="46" spans="1:11" ht="18" x14ac:dyDescent="0.25">
      <c r="B46" s="1"/>
      <c r="C46" s="1"/>
      <c r="D46" s="1"/>
      <c r="H46" s="2"/>
      <c r="I46" s="1"/>
      <c r="J46" s="1"/>
    </row>
    <row r="47" spans="1:11" s="5" customFormat="1" ht="18" x14ac:dyDescent="0.25">
      <c r="B47" s="1"/>
      <c r="H47" s="6"/>
    </row>
    <row r="48" spans="1:11" s="5" customFormat="1" ht="18" x14ac:dyDescent="0.25">
      <c r="B48" s="1"/>
      <c r="H48" s="6"/>
    </row>
    <row r="49" spans="2:10" s="5" customFormat="1" ht="18" x14ac:dyDescent="0.25">
      <c r="B49" s="1"/>
      <c r="H49" s="6"/>
    </row>
    <row r="50" spans="2:10" s="5" customFormat="1" ht="18" x14ac:dyDescent="0.25">
      <c r="B50" s="1"/>
      <c r="C50" s="1"/>
      <c r="D50" s="1"/>
      <c r="E50" s="1"/>
      <c r="F50" s="1"/>
      <c r="G50" s="1"/>
      <c r="H50" s="2"/>
      <c r="I50" s="1"/>
    </row>
    <row r="51" spans="2:10" s="5" customFormat="1" ht="18" x14ac:dyDescent="0.25">
      <c r="B51" s="1"/>
      <c r="C51" s="1"/>
      <c r="D51" s="1"/>
      <c r="E51" s="1"/>
      <c r="F51" s="1"/>
      <c r="G51" s="1"/>
      <c r="H51" s="2"/>
      <c r="I51" s="1"/>
    </row>
    <row r="52" spans="2:10" ht="18" x14ac:dyDescent="0.25">
      <c r="B52" s="1"/>
      <c r="C52" s="1"/>
      <c r="D52" s="1"/>
      <c r="H52" s="2"/>
      <c r="I52" s="1"/>
      <c r="J52" s="1"/>
    </row>
    <row r="53" spans="2:10" ht="18" x14ac:dyDescent="0.25">
      <c r="B53" s="1"/>
      <c r="C53" s="1"/>
      <c r="D53" s="1"/>
      <c r="H53" s="2"/>
      <c r="I53" s="1"/>
      <c r="J53" s="1"/>
    </row>
    <row r="54" spans="2:10" ht="18" x14ac:dyDescent="0.25">
      <c r="B54" s="1"/>
      <c r="C54" s="1"/>
      <c r="D54" s="1"/>
      <c r="H54" s="2"/>
      <c r="I54" s="1"/>
      <c r="J54" s="1"/>
    </row>
    <row r="55" spans="2:10" ht="18" x14ac:dyDescent="0.25">
      <c r="B55" s="1"/>
      <c r="C55" s="1"/>
      <c r="D55" s="1"/>
      <c r="H55" s="2"/>
      <c r="I55" s="1"/>
      <c r="J55" s="1"/>
    </row>
    <row r="56" spans="2:10" ht="18" x14ac:dyDescent="0.25">
      <c r="B56" s="1"/>
      <c r="C56" s="1"/>
      <c r="D56" s="1"/>
      <c r="H56" s="2"/>
      <c r="I56" s="1"/>
      <c r="J56" s="1"/>
    </row>
    <row r="57" spans="2:10" ht="18" x14ac:dyDescent="0.25">
      <c r="B57" s="1"/>
      <c r="C57" s="1"/>
      <c r="D57" s="1"/>
      <c r="H57" s="2"/>
      <c r="I57" s="1"/>
      <c r="J57" s="1"/>
    </row>
    <row r="58" spans="2:10" ht="18" x14ac:dyDescent="0.25">
      <c r="B58" s="1"/>
      <c r="C58" s="1"/>
      <c r="D58" s="1"/>
      <c r="E58" s="2"/>
      <c r="H58" s="1"/>
      <c r="I58" s="1"/>
      <c r="J58" s="1"/>
    </row>
    <row r="59" spans="2:10" ht="18" x14ac:dyDescent="0.25">
      <c r="B59" s="1"/>
      <c r="C59" s="1"/>
      <c r="D59" s="1"/>
      <c r="E59" s="2"/>
      <c r="H59" s="1"/>
      <c r="I59" s="1"/>
      <c r="J59" s="1"/>
    </row>
    <row r="60" spans="2:10" ht="18" x14ac:dyDescent="0.25">
      <c r="B60" s="1"/>
      <c r="C60" s="1"/>
      <c r="D60" s="1"/>
      <c r="E60" s="2"/>
      <c r="H60" s="1"/>
      <c r="I60" s="1"/>
      <c r="J60" s="1"/>
    </row>
    <row r="61" spans="2:10" ht="18" x14ac:dyDescent="0.25">
      <c r="B61" s="1"/>
      <c r="C61" s="1"/>
      <c r="D61" s="1"/>
      <c r="E61" s="2"/>
      <c r="H61" s="1"/>
      <c r="I61" s="1"/>
      <c r="J61" s="1"/>
    </row>
    <row r="62" spans="2:10" ht="18" x14ac:dyDescent="0.25">
      <c r="B62" s="1"/>
      <c r="C62" s="1"/>
      <c r="D62" s="1"/>
      <c r="E62" s="2"/>
      <c r="H62" s="1"/>
      <c r="I62" s="1"/>
      <c r="J62" s="1"/>
    </row>
    <row r="63" spans="2:10" ht="33" customHeight="1" x14ac:dyDescent="0.25">
      <c r="B63" s="1"/>
      <c r="C63" s="1"/>
      <c r="D63" s="1"/>
      <c r="E63" s="2"/>
      <c r="H63" s="1"/>
      <c r="I63" s="1"/>
      <c r="J63" s="1"/>
    </row>
    <row r="64" spans="2:10" ht="18" x14ac:dyDescent="0.25">
      <c r="B64" s="1"/>
      <c r="C64" s="1"/>
      <c r="D64" s="1"/>
      <c r="E64" s="2"/>
      <c r="H64" s="1"/>
      <c r="I64" s="1"/>
      <c r="J64" s="1"/>
    </row>
    <row r="65" spans="2:10" ht="18" x14ac:dyDescent="0.25">
      <c r="B65" s="1"/>
      <c r="C65" s="1"/>
      <c r="D65" s="1"/>
      <c r="E65" s="2"/>
      <c r="H65" s="1"/>
      <c r="I65" s="1"/>
      <c r="J65" s="1"/>
    </row>
    <row r="66" spans="2:10" ht="18" x14ac:dyDescent="0.25">
      <c r="B66" s="1"/>
      <c r="C66" s="1"/>
      <c r="D66" s="1"/>
      <c r="E66" s="2"/>
      <c r="H66" s="1"/>
      <c r="I66" s="1"/>
      <c r="J66" s="1"/>
    </row>
    <row r="67" spans="2:10" ht="18" x14ac:dyDescent="0.25">
      <c r="B67" s="1"/>
      <c r="C67" s="1"/>
      <c r="D67" s="1"/>
      <c r="E67" s="2"/>
      <c r="H67" s="1"/>
      <c r="I67" s="1"/>
      <c r="J67" s="1"/>
    </row>
    <row r="68" spans="2:10" ht="18" x14ac:dyDescent="0.25">
      <c r="B68" s="1"/>
      <c r="C68" s="1"/>
      <c r="D68" s="1"/>
      <c r="E68" s="2"/>
      <c r="H68" s="1"/>
      <c r="I68" s="1"/>
      <c r="J68" s="1"/>
    </row>
    <row r="69" spans="2:10" ht="18" x14ac:dyDescent="0.25">
      <c r="B69" s="1"/>
      <c r="C69" s="1"/>
      <c r="D69" s="1"/>
      <c r="E69" s="2"/>
      <c r="H69" s="1"/>
      <c r="I69" s="1"/>
      <c r="J69" s="1"/>
    </row>
    <row r="70" spans="2:10" ht="18" x14ac:dyDescent="0.25">
      <c r="B70" s="1"/>
      <c r="C70" s="1"/>
      <c r="D70" s="1"/>
      <c r="E70" s="2"/>
      <c r="H70" s="1"/>
      <c r="I70" s="1"/>
      <c r="J70" s="1"/>
    </row>
    <row r="71" spans="2:10" ht="18" x14ac:dyDescent="0.25">
      <c r="B71" s="5"/>
      <c r="C71" s="5"/>
      <c r="D71" s="5"/>
      <c r="E71" s="6"/>
      <c r="F71" s="5"/>
      <c r="G71" s="5"/>
      <c r="H71" s="1"/>
      <c r="I71" s="1"/>
      <c r="J71" s="1"/>
    </row>
    <row r="72" spans="2:10" ht="18" x14ac:dyDescent="0.25">
      <c r="B72" s="5"/>
      <c r="C72" s="5"/>
      <c r="D72" s="5"/>
      <c r="E72" s="6"/>
      <c r="F72" s="5"/>
      <c r="G72" s="5"/>
      <c r="H72" s="1"/>
      <c r="I72" s="1"/>
      <c r="J72" s="1"/>
    </row>
    <row r="73" spans="2:10" ht="18" x14ac:dyDescent="0.25">
      <c r="B73" s="5"/>
      <c r="C73" s="5"/>
      <c r="D73" s="5"/>
      <c r="E73" s="6"/>
      <c r="F73" s="5"/>
      <c r="G73" s="5"/>
      <c r="H73" s="1"/>
      <c r="I73" s="1"/>
      <c r="J73" s="1"/>
    </row>
    <row r="74" spans="2:10" ht="18" x14ac:dyDescent="0.25">
      <c r="B74" s="5"/>
      <c r="C74" s="5"/>
      <c r="D74" s="5"/>
      <c r="E74" s="6"/>
      <c r="F74" s="5"/>
      <c r="G74" s="5"/>
      <c r="H74" s="1"/>
      <c r="I74" s="1"/>
      <c r="J74" s="1"/>
    </row>
    <row r="75" spans="2:10" ht="18" x14ac:dyDescent="0.25">
      <c r="B75" s="5"/>
      <c r="C75" s="5"/>
      <c r="D75" s="5"/>
      <c r="E75" s="6"/>
      <c r="F75" s="5"/>
      <c r="G75" s="5"/>
      <c r="H75" s="1"/>
      <c r="I75" s="1"/>
      <c r="J75" s="1"/>
    </row>
    <row r="76" spans="2:10" ht="18" x14ac:dyDescent="0.25">
      <c r="B76" s="5"/>
      <c r="C76" s="5"/>
      <c r="D76" s="5"/>
      <c r="E76" s="6"/>
      <c r="F76" s="5"/>
      <c r="G76" s="5"/>
      <c r="H76" s="1"/>
      <c r="I76" s="1"/>
      <c r="J76" s="1"/>
    </row>
    <row r="77" spans="2:10" ht="18" x14ac:dyDescent="0.25">
      <c r="B77" s="5"/>
      <c r="C77" s="5"/>
      <c r="D77" s="5"/>
      <c r="E77" s="6"/>
      <c r="F77" s="5"/>
      <c r="G77" s="5"/>
      <c r="H77" s="1"/>
      <c r="I77" s="1"/>
      <c r="J77" s="1"/>
    </row>
    <row r="78" spans="2:10" s="5" customFormat="1" ht="18" x14ac:dyDescent="0.25">
      <c r="E78" s="6"/>
    </row>
    <row r="79" spans="2:10" s="5" customFormat="1" ht="18" x14ac:dyDescent="0.25">
      <c r="E79" s="6"/>
    </row>
    <row r="80" spans="2:10" s="5" customFormat="1" ht="18" x14ac:dyDescent="0.25">
      <c r="E80" s="6"/>
    </row>
    <row r="81" spans="2:10" s="5" customFormat="1" ht="18" x14ac:dyDescent="0.25">
      <c r="B81" s="1"/>
      <c r="C81" s="1"/>
      <c r="D81" s="1"/>
      <c r="E81" s="2"/>
      <c r="F81" s="1"/>
      <c r="G81" s="1"/>
    </row>
    <row r="82" spans="2:10" s="5" customFormat="1" ht="18" x14ac:dyDescent="0.25">
      <c r="B82" s="1"/>
      <c r="C82" s="1"/>
      <c r="D82" s="1"/>
      <c r="E82" s="2"/>
      <c r="F82" s="1"/>
      <c r="G82" s="1"/>
    </row>
    <row r="83" spans="2:10" s="5" customFormat="1" ht="18" x14ac:dyDescent="0.25">
      <c r="B83" s="1"/>
      <c r="C83" s="1"/>
      <c r="D83" s="1"/>
      <c r="E83" s="2"/>
      <c r="F83" s="1"/>
      <c r="G83" s="1"/>
    </row>
    <row r="84" spans="2:10" s="5" customFormat="1" ht="18" x14ac:dyDescent="0.25">
      <c r="B84" s="1"/>
      <c r="C84" s="1"/>
      <c r="D84" s="1"/>
      <c r="E84" s="2"/>
      <c r="F84" s="1"/>
      <c r="G84" s="1"/>
    </row>
    <row r="85" spans="2:10" s="5" customFormat="1" ht="18" x14ac:dyDescent="0.25">
      <c r="B85" s="1"/>
      <c r="C85" s="1"/>
      <c r="D85" s="1"/>
      <c r="E85" s="2"/>
      <c r="F85" s="1"/>
      <c r="G85" s="1"/>
    </row>
    <row r="86" spans="2:10" s="5" customFormat="1" ht="18" x14ac:dyDescent="0.25">
      <c r="B86" s="1"/>
      <c r="C86" s="1"/>
      <c r="D86" s="1"/>
      <c r="E86" s="2"/>
      <c r="F86" s="1"/>
      <c r="G86" s="1"/>
    </row>
    <row r="87" spans="2:10" s="5" customFormat="1" ht="18" x14ac:dyDescent="0.25">
      <c r="B87" s="1"/>
      <c r="C87" s="1"/>
      <c r="D87" s="1"/>
      <c r="E87" s="2"/>
      <c r="F87" s="1"/>
      <c r="G87" s="1"/>
    </row>
    <row r="88" spans="2:10" ht="18" x14ac:dyDescent="0.25">
      <c r="B88" s="1"/>
      <c r="C88" s="1"/>
      <c r="D88" s="1"/>
      <c r="E88" s="2"/>
      <c r="H88" s="1"/>
      <c r="I88" s="1"/>
      <c r="J88" s="1"/>
    </row>
    <row r="89" spans="2:10" ht="18" x14ac:dyDescent="0.25">
      <c r="B89" s="1"/>
      <c r="C89" s="1"/>
      <c r="D89" s="1"/>
      <c r="E89" s="2"/>
      <c r="H89" s="1"/>
      <c r="I89" s="1"/>
      <c r="J89" s="1"/>
    </row>
    <row r="90" spans="2:10" ht="18" x14ac:dyDescent="0.25">
      <c r="B90" s="1"/>
      <c r="C90" s="1"/>
      <c r="D90" s="1"/>
      <c r="E90" s="2"/>
      <c r="H90" s="1"/>
      <c r="I90" s="1"/>
      <c r="J90" s="1"/>
    </row>
    <row r="91" spans="2:10" ht="18" x14ac:dyDescent="0.25">
      <c r="B91" s="1"/>
      <c r="C91" s="1"/>
      <c r="D91" s="1"/>
      <c r="E91" s="2"/>
      <c r="H91" s="1"/>
      <c r="I91" s="1"/>
      <c r="J91" s="1"/>
    </row>
    <row r="92" spans="2:10" ht="18" x14ac:dyDescent="0.25">
      <c r="B92" s="1"/>
      <c r="C92" s="1"/>
      <c r="D92" s="1"/>
      <c r="E92" s="2"/>
      <c r="H92" s="1"/>
      <c r="I92" s="1"/>
      <c r="J92" s="1"/>
    </row>
    <row r="93" spans="2:10" ht="18" x14ac:dyDescent="0.25">
      <c r="B93" s="1"/>
      <c r="C93" s="1"/>
      <c r="D93" s="1"/>
      <c r="E93" s="2"/>
      <c r="H93" s="1"/>
      <c r="I93" s="1"/>
      <c r="J93" s="1"/>
    </row>
    <row r="94" spans="2:10" ht="18" x14ac:dyDescent="0.25">
      <c r="B94" s="1"/>
      <c r="C94" s="1"/>
      <c r="D94" s="1"/>
      <c r="E94" s="2"/>
      <c r="H94" s="1"/>
      <c r="I94" s="1"/>
      <c r="J94" s="1"/>
    </row>
    <row r="95" spans="2:10" ht="18" x14ac:dyDescent="0.25">
      <c r="B95" s="1"/>
      <c r="C95" s="1"/>
      <c r="D95" s="1"/>
      <c r="E95" s="2"/>
      <c r="H95" s="1"/>
      <c r="I95" s="1"/>
      <c r="J95" s="1"/>
    </row>
    <row r="96" spans="2:10" ht="18" x14ac:dyDescent="0.25">
      <c r="B96" s="1"/>
      <c r="C96" s="1"/>
      <c r="D96" s="1"/>
      <c r="E96" s="2"/>
      <c r="H96" s="1"/>
      <c r="I96" s="1"/>
      <c r="J96" s="1"/>
    </row>
    <row r="97" spans="5:5" s="1" customFormat="1" ht="18" x14ac:dyDescent="0.25">
      <c r="E97" s="2"/>
    </row>
    <row r="98" spans="5:5" s="1" customFormat="1" ht="18" x14ac:dyDescent="0.25">
      <c r="E98" s="2"/>
    </row>
    <row r="99" spans="5:5" s="1" customFormat="1" ht="38.25" customHeight="1" x14ac:dyDescent="0.25">
      <c r="E99" s="2"/>
    </row>
    <row r="100" spans="5:5" s="1" customFormat="1" ht="18" x14ac:dyDescent="0.25">
      <c r="E100" s="2"/>
    </row>
    <row r="101" spans="5:5" s="1" customFormat="1" ht="18" x14ac:dyDescent="0.25">
      <c r="E101" s="2"/>
    </row>
    <row r="102" spans="5:5" s="1" customFormat="1" ht="18" x14ac:dyDescent="0.25">
      <c r="E102" s="2"/>
    </row>
    <row r="103" spans="5:5" s="1" customFormat="1" ht="18" x14ac:dyDescent="0.25">
      <c r="E103" s="2"/>
    </row>
    <row r="104" spans="5:5" s="1" customFormat="1" ht="18" x14ac:dyDescent="0.25">
      <c r="E104" s="2"/>
    </row>
    <row r="105" spans="5:5" s="1" customFormat="1" ht="18" x14ac:dyDescent="0.25">
      <c r="E105" s="2"/>
    </row>
    <row r="106" spans="5:5" s="1" customFormat="1" ht="18" x14ac:dyDescent="0.25">
      <c r="E106" s="2"/>
    </row>
    <row r="107" spans="5:5" s="1" customFormat="1" ht="18" x14ac:dyDescent="0.25">
      <c r="E107" s="2"/>
    </row>
    <row r="108" spans="5:5" s="1" customFormat="1" ht="18" x14ac:dyDescent="0.25">
      <c r="E108" s="2"/>
    </row>
    <row r="109" spans="5:5" s="1" customFormat="1" ht="18" x14ac:dyDescent="0.25">
      <c r="E109" s="2"/>
    </row>
    <row r="110" spans="5:5" s="1" customFormat="1" ht="18" x14ac:dyDescent="0.25">
      <c r="E110" s="2"/>
    </row>
    <row r="111" spans="5:5" s="1" customFormat="1" ht="18" x14ac:dyDescent="0.25">
      <c r="E111" s="2"/>
    </row>
    <row r="112" spans="5:5" s="1" customFormat="1" ht="18" x14ac:dyDescent="0.25">
      <c r="E112" s="2"/>
    </row>
    <row r="113" spans="5:5" s="1" customFormat="1" ht="18" x14ac:dyDescent="0.25">
      <c r="E113" s="2"/>
    </row>
    <row r="114" spans="5:5" s="1" customFormat="1" ht="18" x14ac:dyDescent="0.25">
      <c r="E114" s="2"/>
    </row>
    <row r="115" spans="5:5" s="1" customFormat="1" ht="18" x14ac:dyDescent="0.25">
      <c r="E115" s="2"/>
    </row>
    <row r="116" spans="5:5" s="1" customFormat="1" ht="18" x14ac:dyDescent="0.25">
      <c r="E116" s="2"/>
    </row>
    <row r="117" spans="5:5" s="1" customFormat="1" ht="18" x14ac:dyDescent="0.25">
      <c r="E117" s="2"/>
    </row>
    <row r="118" spans="5:5" s="1" customFormat="1" ht="18" x14ac:dyDescent="0.25">
      <c r="E118" s="2"/>
    </row>
    <row r="119" spans="5:5" s="1" customFormat="1" ht="18" x14ac:dyDescent="0.25">
      <c r="E119" s="2"/>
    </row>
    <row r="120" spans="5:5" s="1" customFormat="1" ht="18" x14ac:dyDescent="0.25">
      <c r="E120" s="2"/>
    </row>
    <row r="121" spans="5:5" s="1" customFormat="1" ht="18" x14ac:dyDescent="0.25">
      <c r="E121" s="2"/>
    </row>
    <row r="122" spans="5:5" s="1" customFormat="1" ht="18" x14ac:dyDescent="0.25">
      <c r="E122" s="2"/>
    </row>
    <row r="123" spans="5:5" s="1" customFormat="1" ht="18" x14ac:dyDescent="0.25">
      <c r="E123" s="2"/>
    </row>
    <row r="124" spans="5:5" s="1" customFormat="1" ht="18" x14ac:dyDescent="0.25">
      <c r="E124" s="2"/>
    </row>
    <row r="125" spans="5:5" s="1" customFormat="1" ht="18" x14ac:dyDescent="0.25">
      <c r="E125" s="2"/>
    </row>
    <row r="126" spans="5:5" s="1" customFormat="1" ht="18" x14ac:dyDescent="0.25">
      <c r="E126" s="2"/>
    </row>
    <row r="127" spans="5:5" s="1" customFormat="1" ht="18" x14ac:dyDescent="0.25">
      <c r="E127" s="2"/>
    </row>
    <row r="128" spans="5:5" s="1" customFormat="1" ht="18" x14ac:dyDescent="0.25">
      <c r="E128" s="2"/>
    </row>
    <row r="129" spans="5:5" s="1" customFormat="1" ht="18" x14ac:dyDescent="0.25">
      <c r="E129" s="2"/>
    </row>
    <row r="130" spans="5:5" s="1" customFormat="1" ht="18" x14ac:dyDescent="0.25">
      <c r="E130" s="2"/>
    </row>
    <row r="131" spans="5:5" s="1" customFormat="1" ht="18" x14ac:dyDescent="0.25">
      <c r="E131" s="2"/>
    </row>
    <row r="132" spans="5:5" s="1" customFormat="1" ht="18" x14ac:dyDescent="0.25">
      <c r="E132" s="2"/>
    </row>
    <row r="133" spans="5:5" s="1" customFormat="1" ht="18" x14ac:dyDescent="0.25">
      <c r="E133" s="2"/>
    </row>
    <row r="134" spans="5:5" s="1" customFormat="1" ht="18" x14ac:dyDescent="0.25">
      <c r="E134" s="2"/>
    </row>
    <row r="135" spans="5:5" s="1" customFormat="1" ht="18" x14ac:dyDescent="0.25">
      <c r="E135" s="2"/>
    </row>
    <row r="136" spans="5:5" s="1" customFormat="1" ht="18" x14ac:dyDescent="0.25">
      <c r="E136" s="2"/>
    </row>
    <row r="137" spans="5:5" s="1" customFormat="1" ht="18" x14ac:dyDescent="0.25">
      <c r="E137" s="2"/>
    </row>
    <row r="138" spans="5:5" s="1" customFormat="1" ht="18" x14ac:dyDescent="0.25">
      <c r="E138" s="2"/>
    </row>
    <row r="139" spans="5:5" s="1" customFormat="1" ht="18" x14ac:dyDescent="0.25">
      <c r="E139" s="2"/>
    </row>
    <row r="140" spans="5:5" s="1" customFormat="1" ht="18" x14ac:dyDescent="0.25">
      <c r="E140" s="2"/>
    </row>
    <row r="141" spans="5:5" s="1" customFormat="1" ht="18" x14ac:dyDescent="0.25">
      <c r="E141" s="2"/>
    </row>
    <row r="142" spans="5:5" s="1" customFormat="1" ht="18" x14ac:dyDescent="0.25">
      <c r="E142" s="2"/>
    </row>
    <row r="143" spans="5:5" s="1" customFormat="1" ht="18" x14ac:dyDescent="0.25">
      <c r="E143" s="2"/>
    </row>
    <row r="144" spans="5:5" s="1" customFormat="1" ht="18" x14ac:dyDescent="0.25">
      <c r="E144" s="2"/>
    </row>
    <row r="145" spans="5:5" s="1" customFormat="1" ht="18" x14ac:dyDescent="0.25">
      <c r="E145" s="2"/>
    </row>
    <row r="146" spans="5:5" s="1" customFormat="1" ht="18" x14ac:dyDescent="0.25">
      <c r="E146" s="2"/>
    </row>
    <row r="147" spans="5:5" s="1" customFormat="1" ht="18" x14ac:dyDescent="0.25">
      <c r="E147" s="2"/>
    </row>
    <row r="148" spans="5:5" s="1" customFormat="1" ht="18" x14ac:dyDescent="0.25">
      <c r="E148" s="2"/>
    </row>
    <row r="149" spans="5:5" s="1" customFormat="1" ht="18" x14ac:dyDescent="0.25">
      <c r="E149" s="2"/>
    </row>
    <row r="150" spans="5:5" s="1" customFormat="1" ht="18" x14ac:dyDescent="0.25">
      <c r="E150" s="2"/>
    </row>
    <row r="151" spans="5:5" s="1" customFormat="1" ht="18" x14ac:dyDescent="0.25">
      <c r="E151" s="2"/>
    </row>
    <row r="152" spans="5:5" s="1" customFormat="1" ht="18" x14ac:dyDescent="0.25">
      <c r="E152" s="2"/>
    </row>
    <row r="153" spans="5:5" s="1" customFormat="1" ht="18" x14ac:dyDescent="0.25">
      <c r="E153" s="2"/>
    </row>
    <row r="154" spans="5:5" s="1" customFormat="1" ht="18" x14ac:dyDescent="0.25">
      <c r="E154" s="2"/>
    </row>
    <row r="155" spans="5:5" s="1" customFormat="1" ht="18" x14ac:dyDescent="0.25">
      <c r="E155" s="2"/>
    </row>
    <row r="156" spans="5:5" s="1" customFormat="1" ht="18" x14ac:dyDescent="0.25">
      <c r="E156" s="2"/>
    </row>
    <row r="157" spans="5:5" s="1" customFormat="1" ht="18" x14ac:dyDescent="0.25">
      <c r="E157" s="2"/>
    </row>
    <row r="158" spans="5:5" s="1" customFormat="1" ht="18" x14ac:dyDescent="0.25">
      <c r="E158" s="2"/>
    </row>
    <row r="159" spans="5:5" s="1" customFormat="1" ht="18" x14ac:dyDescent="0.25">
      <c r="E159" s="2"/>
    </row>
    <row r="160" spans="5:5" s="1" customFormat="1" ht="18" x14ac:dyDescent="0.25">
      <c r="E160" s="2"/>
    </row>
    <row r="161" spans="5:5" s="1" customFormat="1" ht="18" x14ac:dyDescent="0.25">
      <c r="E161" s="2"/>
    </row>
    <row r="162" spans="5:5" s="1" customFormat="1" ht="18" x14ac:dyDescent="0.25">
      <c r="E162" s="2"/>
    </row>
    <row r="163" spans="5:5" s="1" customFormat="1" ht="18" x14ac:dyDescent="0.25">
      <c r="E163" s="2"/>
    </row>
    <row r="164" spans="5:5" s="1" customFormat="1" ht="18" x14ac:dyDescent="0.25">
      <c r="E164" s="2"/>
    </row>
    <row r="165" spans="5:5" s="1" customFormat="1" ht="18" x14ac:dyDescent="0.25">
      <c r="E165" s="2"/>
    </row>
    <row r="166" spans="5:5" s="1" customFormat="1" ht="18" x14ac:dyDescent="0.25">
      <c r="E166" s="2"/>
    </row>
    <row r="167" spans="5:5" s="1" customFormat="1" ht="18" x14ac:dyDescent="0.25">
      <c r="E167" s="2"/>
    </row>
    <row r="168" spans="5:5" s="1" customFormat="1" ht="18" x14ac:dyDescent="0.25">
      <c r="E168" s="2"/>
    </row>
    <row r="169" spans="5:5" s="1" customFormat="1" ht="18" x14ac:dyDescent="0.25">
      <c r="E169" s="2"/>
    </row>
    <row r="170" spans="5:5" s="1" customFormat="1" ht="18" x14ac:dyDescent="0.25">
      <c r="E170" s="2"/>
    </row>
    <row r="171" spans="5:5" s="1" customFormat="1" ht="18" x14ac:dyDescent="0.25">
      <c r="E171" s="2"/>
    </row>
    <row r="172" spans="5:5" s="1" customFormat="1" ht="18" x14ac:dyDescent="0.25">
      <c r="E172" s="2"/>
    </row>
    <row r="173" spans="5:5" s="1" customFormat="1" ht="18" x14ac:dyDescent="0.25">
      <c r="E173" s="2"/>
    </row>
    <row r="174" spans="5:5" s="1" customFormat="1" ht="18" x14ac:dyDescent="0.25">
      <c r="E174" s="2"/>
    </row>
    <row r="175" spans="5:5" s="1" customFormat="1" ht="18" x14ac:dyDescent="0.25">
      <c r="E175" s="2"/>
    </row>
    <row r="176" spans="5:5" s="1" customFormat="1" ht="18" x14ac:dyDescent="0.25">
      <c r="E176" s="2"/>
    </row>
    <row r="177" spans="2:10" ht="18" x14ac:dyDescent="0.25">
      <c r="B177" s="1"/>
      <c r="C177" s="1"/>
      <c r="D177" s="1"/>
      <c r="E177" s="2"/>
      <c r="H177" s="1"/>
      <c r="I177" s="1"/>
      <c r="J177" s="1"/>
    </row>
    <row r="178" spans="2:10" ht="18" x14ac:dyDescent="0.25">
      <c r="B178" s="1"/>
      <c r="C178" s="1"/>
      <c r="D178" s="1"/>
      <c r="E178" s="2"/>
      <c r="H178" s="1"/>
      <c r="I178" s="1"/>
      <c r="J178" s="1"/>
    </row>
    <row r="179" spans="2:10" ht="18" x14ac:dyDescent="0.25">
      <c r="B179" s="1"/>
      <c r="C179" s="1"/>
      <c r="D179" s="1"/>
      <c r="E179" s="2"/>
      <c r="H179" s="1"/>
      <c r="I179" s="1"/>
      <c r="J179" s="1"/>
    </row>
    <row r="180" spans="2:10" x14ac:dyDescent="0.25">
      <c r="C180" s="1"/>
      <c r="D180" s="1"/>
      <c r="E180" s="4"/>
      <c r="F180" s="4"/>
      <c r="G180" s="4"/>
      <c r="H180" s="1"/>
      <c r="I180" s="1"/>
      <c r="J180" s="1"/>
    </row>
    <row r="181" spans="2:10" x14ac:dyDescent="0.25">
      <c r="C181" s="1"/>
      <c r="D181" s="1"/>
      <c r="E181" s="4"/>
      <c r="F181" s="4"/>
      <c r="G181" s="4"/>
      <c r="H181" s="1"/>
      <c r="I181" s="1"/>
      <c r="J181" s="1"/>
    </row>
    <row r="182" spans="2:10" x14ac:dyDescent="0.25">
      <c r="C182" s="1"/>
      <c r="D182" s="1"/>
      <c r="E182" s="4"/>
      <c r="F182" s="4"/>
      <c r="G182" s="4"/>
      <c r="H182" s="1"/>
      <c r="I182" s="1"/>
      <c r="J182" s="1"/>
    </row>
    <row r="183" spans="2:10" x14ac:dyDescent="0.25">
      <c r="C183" s="1"/>
      <c r="D183" s="1"/>
      <c r="E183" s="4"/>
      <c r="F183" s="4"/>
      <c r="G183" s="4"/>
      <c r="H183" s="1"/>
      <c r="I183" s="1"/>
      <c r="J183" s="1"/>
    </row>
    <row r="184" spans="2:10" x14ac:dyDescent="0.25">
      <c r="C184" s="1"/>
      <c r="D184" s="1"/>
      <c r="E184" s="4"/>
      <c r="F184" s="4"/>
      <c r="G184" s="4"/>
      <c r="H184" s="1"/>
      <c r="I184" s="1"/>
      <c r="J184" s="1"/>
    </row>
    <row r="185" spans="2:10" x14ac:dyDescent="0.25">
      <c r="J185" s="1"/>
    </row>
    <row r="186" spans="2:10" x14ac:dyDescent="0.25">
      <c r="J186" s="1"/>
    </row>
  </sheetData>
  <sheetProtection insertRows="0" deleteRows="0"/>
  <mergeCells count="34">
    <mergeCell ref="I9:J9"/>
    <mergeCell ref="I13:J13"/>
    <mergeCell ref="J15:J16"/>
    <mergeCell ref="I15:I16"/>
    <mergeCell ref="G10:H10"/>
    <mergeCell ref="H33:I33"/>
    <mergeCell ref="J25:K33"/>
    <mergeCell ref="H25:I25"/>
    <mergeCell ref="H26:I26"/>
    <mergeCell ref="H29:I29"/>
    <mergeCell ref="H28:I28"/>
    <mergeCell ref="A15:A16"/>
    <mergeCell ref="B15:B16"/>
    <mergeCell ref="C15:C16"/>
    <mergeCell ref="D15:G15"/>
    <mergeCell ref="A1:D1"/>
    <mergeCell ref="A2:K2"/>
    <mergeCell ref="C3:I3"/>
    <mergeCell ref="E5:K5"/>
    <mergeCell ref="E6:H6"/>
    <mergeCell ref="I6:J6"/>
    <mergeCell ref="B4:D4"/>
    <mergeCell ref="B5:D5"/>
    <mergeCell ref="E4:I4"/>
    <mergeCell ref="K15:K16"/>
    <mergeCell ref="H15:H16"/>
    <mergeCell ref="B8:J8"/>
    <mergeCell ref="B32:G32"/>
    <mergeCell ref="H32:I32"/>
    <mergeCell ref="I12:J12"/>
    <mergeCell ref="F11:G11"/>
    <mergeCell ref="H11:J11"/>
    <mergeCell ref="H30:I30"/>
    <mergeCell ref="H31:I31"/>
  </mergeCells>
  <dataValidations count="3">
    <dataValidation type="list" allowBlank="1" showInputMessage="1" showErrorMessage="1" sqref="K3" xr:uid="{00000000-0002-0000-0000-000000000000}">
      <formula1>"Nam, Nữ"</formula1>
    </dataValidation>
    <dataValidation type="list" allowBlank="1" showInputMessage="1" showErrorMessage="1" sqref="K4" xr:uid="{00000000-0002-0000-0000-000001000000}">
      <mc:AlternateContent xmlns:x12ac="http://schemas.microsoft.com/office/spreadsheetml/2011/1/ac" xmlns:mc="http://schemas.openxmlformats.org/markup-compatibility/2006">
        <mc:Choice Requires="x12ac">
          <x12ac:list>Cán bộ,"Công chức, viên chức"</x12ac:list>
        </mc:Choice>
        <mc:Fallback>
          <formula1>"Cán bộ,Công chức, viên chức"</formula1>
        </mc:Fallback>
      </mc:AlternateContent>
    </dataValidation>
    <dataValidation type="list" allowBlank="1" showInputMessage="1" showErrorMessage="1" sqref="B32:G32" xr:uid="{00000000-0002-0000-0000-000002000000}">
      <formula1>"Nghỉ trong thời gian 12 tháng,Nghỉ sau 12 tháng"</formula1>
    </dataValidation>
  </dataValidations>
  <pageMargins left="0.51181102362204722" right="0.31496062992125984" top="0.55118110236220474" bottom="0.55118110236220474"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T187"/>
  <sheetViews>
    <sheetView tabSelected="1" zoomScaleNormal="100" workbookViewId="0">
      <selection activeCell="X17" sqref="X17"/>
    </sheetView>
  </sheetViews>
  <sheetFormatPr defaultRowHeight="18" x14ac:dyDescent="0.25"/>
  <cols>
    <col min="1" max="1" width="5" style="1" customWidth="1"/>
    <col min="2" max="2" width="10.375" style="4" customWidth="1"/>
    <col min="3" max="3" width="8" style="4" customWidth="1"/>
    <col min="4" max="4" width="5.75" style="4" customWidth="1"/>
    <col min="5" max="5" width="6.625" style="1" customWidth="1"/>
    <col min="6" max="6" width="7.125" style="1" customWidth="1"/>
    <col min="7" max="7" width="7" style="1" customWidth="1"/>
    <col min="8" max="8" width="7.875" style="4" customWidth="1"/>
    <col min="9" max="9" width="8" style="4" customWidth="1"/>
    <col min="10" max="10" width="12.875" style="3" customWidth="1"/>
    <col min="11" max="11" width="14.875" style="1" bestFit="1" customWidth="1"/>
    <col min="12" max="12" width="7.75" style="1" customWidth="1"/>
    <col min="13" max="13" width="12" style="1" hidden="1" customWidth="1"/>
    <col min="14" max="14" width="9.875" style="1" hidden="1" customWidth="1"/>
    <col min="15" max="15" width="3.875" style="1" hidden="1" customWidth="1"/>
    <col min="16" max="16" width="13.5" style="1" hidden="1" customWidth="1"/>
    <col min="17" max="17" width="9.875" style="1" hidden="1" customWidth="1"/>
    <col min="18" max="18" width="9.875" style="2" hidden="1" customWidth="1"/>
    <col min="19" max="19" width="3.875" style="1" hidden="1" customWidth="1"/>
    <col min="20" max="20" width="13.5" style="1" hidden="1" customWidth="1"/>
    <col min="21" max="21" width="9" style="1" customWidth="1"/>
    <col min="22" max="16384" width="9" style="1"/>
  </cols>
  <sheetData>
    <row r="1" spans="1:20" ht="18" customHeight="1" x14ac:dyDescent="0.3">
      <c r="A1" s="201" t="s">
        <v>35</v>
      </c>
      <c r="B1" s="201"/>
      <c r="C1" s="201"/>
      <c r="D1" s="201"/>
      <c r="E1" s="47"/>
      <c r="F1" s="47"/>
      <c r="G1" s="47"/>
      <c r="H1" s="47"/>
      <c r="I1" s="47"/>
      <c r="J1" s="108" t="s">
        <v>34</v>
      </c>
      <c r="K1" s="109" t="s">
        <v>136</v>
      </c>
    </row>
    <row r="2" spans="1:20" ht="30" customHeight="1" thickBot="1" x14ac:dyDescent="0.3">
      <c r="A2" s="245" t="s">
        <v>46</v>
      </c>
      <c r="B2" s="246"/>
      <c r="C2" s="246"/>
      <c r="D2" s="246"/>
      <c r="E2" s="246"/>
      <c r="F2" s="246"/>
      <c r="G2" s="246"/>
      <c r="H2" s="246"/>
      <c r="I2" s="246"/>
      <c r="J2" s="246"/>
      <c r="K2" s="246"/>
    </row>
    <row r="3" spans="1:20" s="24" customFormat="1" ht="20.25" customHeight="1" thickBot="1" x14ac:dyDescent="0.35">
      <c r="A3" s="29">
        <v>1</v>
      </c>
      <c r="B3" s="46" t="s">
        <v>33</v>
      </c>
      <c r="C3" s="204"/>
      <c r="D3" s="205"/>
      <c r="E3" s="205"/>
      <c r="F3" s="205"/>
      <c r="G3" s="205"/>
      <c r="H3" s="205"/>
      <c r="I3" s="206"/>
      <c r="J3" s="45" t="s">
        <v>32</v>
      </c>
      <c r="K3" s="58" t="s">
        <v>40</v>
      </c>
      <c r="M3" s="252" t="s">
        <v>40</v>
      </c>
      <c r="N3" s="252"/>
      <c r="O3" s="252"/>
      <c r="P3" s="252"/>
      <c r="Q3" s="253" t="s">
        <v>41</v>
      </c>
      <c r="R3" s="253"/>
      <c r="S3" s="253"/>
      <c r="T3" s="253"/>
    </row>
    <row r="4" spans="1:20" s="43" customFormat="1" ht="33.75" customHeight="1" thickBot="1" x14ac:dyDescent="0.3">
      <c r="A4" s="44">
        <v>2</v>
      </c>
      <c r="B4" s="215" t="s">
        <v>31</v>
      </c>
      <c r="C4" s="215"/>
      <c r="D4" s="215"/>
      <c r="E4" s="249" t="s">
        <v>44</v>
      </c>
      <c r="F4" s="249"/>
      <c r="G4" s="249"/>
      <c r="H4" s="249"/>
      <c r="I4" s="249"/>
      <c r="J4" s="158" t="s">
        <v>60</v>
      </c>
      <c r="K4" s="158" t="s">
        <v>61</v>
      </c>
      <c r="M4" s="72" t="s">
        <v>42</v>
      </c>
      <c r="N4" s="72" t="s">
        <v>43</v>
      </c>
      <c r="O4" s="252"/>
      <c r="P4" s="252"/>
      <c r="Q4" s="73" t="s">
        <v>42</v>
      </c>
      <c r="R4" s="73" t="s">
        <v>43</v>
      </c>
      <c r="S4" s="253"/>
      <c r="T4" s="253"/>
    </row>
    <row r="5" spans="1:20" s="43" customFormat="1" ht="33" customHeight="1" thickBot="1" x14ac:dyDescent="0.3">
      <c r="A5" s="29">
        <v>3</v>
      </c>
      <c r="B5" s="215" t="s">
        <v>30</v>
      </c>
      <c r="C5" s="215"/>
      <c r="D5" s="216"/>
      <c r="E5" s="207"/>
      <c r="F5" s="208"/>
      <c r="G5" s="208"/>
      <c r="H5" s="208"/>
      <c r="I5" s="208"/>
      <c r="J5" s="208"/>
      <c r="K5" s="209"/>
      <c r="M5" s="74"/>
      <c r="N5" s="74"/>
      <c r="O5" s="75"/>
      <c r="P5" s="76"/>
      <c r="Q5" s="74"/>
      <c r="R5" s="74">
        <f>IF(K3="Nữ",VLOOKUP(E6,$Q$7:$S$20,3,1),IF(K3="Nam",VLOOKUP(E6,$M$7:$O$13,3,1)))</f>
        <v>738</v>
      </c>
      <c r="S5" s="75"/>
      <c r="T5" s="76"/>
    </row>
    <row r="6" spans="1:20" s="24" customFormat="1" ht="18" customHeight="1" thickBot="1" x14ac:dyDescent="0.3">
      <c r="A6" s="44">
        <v>4</v>
      </c>
      <c r="B6" s="28" t="s">
        <v>29</v>
      </c>
      <c r="C6" s="27"/>
      <c r="D6" s="29"/>
      <c r="E6" s="210">
        <v>23747</v>
      </c>
      <c r="F6" s="211"/>
      <c r="G6" s="211"/>
      <c r="H6" s="212"/>
      <c r="I6" s="247"/>
      <c r="J6" s="248"/>
      <c r="K6" s="163"/>
      <c r="M6" s="77"/>
      <c r="N6" s="77"/>
      <c r="O6" s="75"/>
      <c r="P6" s="76"/>
      <c r="Q6" s="77"/>
      <c r="R6" s="77"/>
      <c r="S6" s="75"/>
      <c r="T6" s="76"/>
    </row>
    <row r="7" spans="1:20" s="24" customFormat="1" ht="18" customHeight="1" thickBot="1" x14ac:dyDescent="0.35">
      <c r="A7" s="29">
        <v>5</v>
      </c>
      <c r="B7" s="28" t="s">
        <v>28</v>
      </c>
      <c r="C7" s="27"/>
      <c r="D7" s="27"/>
      <c r="E7" s="42">
        <v>34</v>
      </c>
      <c r="F7" s="41" t="s">
        <v>27</v>
      </c>
      <c r="G7" s="40"/>
      <c r="H7" s="39">
        <v>7</v>
      </c>
      <c r="I7" s="38" t="s">
        <v>26</v>
      </c>
      <c r="J7" s="37" t="s">
        <v>25</v>
      </c>
      <c r="K7" s="184">
        <f>(E7)+(IF(H7=0,0,IF(H7&lt;7,1/2,1)))</f>
        <v>35</v>
      </c>
      <c r="L7" s="32"/>
      <c r="M7" s="77">
        <v>22828</v>
      </c>
      <c r="N7" s="77">
        <v>23101</v>
      </c>
      <c r="O7" s="75">
        <f>60*12+9</f>
        <v>729</v>
      </c>
      <c r="P7" s="76" t="str">
        <f t="shared" ref="P7:P13" si="0">QUOTIENT(O7,12) &amp; " Tuổi " &amp; IF(MOD(O7,12)&gt;0,MOD(O7,12) &amp; " Tháng","")</f>
        <v>60 Tuổi 9 Tháng</v>
      </c>
      <c r="Q7" s="77">
        <v>24593</v>
      </c>
      <c r="R7" s="77">
        <v>24837</v>
      </c>
      <c r="S7" s="75">
        <f>56*12</f>
        <v>672</v>
      </c>
      <c r="T7" s="76" t="str">
        <f t="shared" ref="T7:T20" si="1">QUOTIENT(S7,12) &amp; " Tuổi " &amp; IF(MOD(S7,12)&gt;0,MOD(S7,12) &amp; " Tháng","")</f>
        <v xml:space="preserve">56 Tuổi </v>
      </c>
    </row>
    <row r="8" spans="1:20" s="24" customFormat="1" ht="18" customHeight="1" x14ac:dyDescent="0.25">
      <c r="A8" s="44">
        <v>6</v>
      </c>
      <c r="B8" s="28" t="s">
        <v>131</v>
      </c>
      <c r="C8" s="27"/>
      <c r="D8" s="27"/>
      <c r="E8" s="31"/>
      <c r="H8" s="36"/>
      <c r="I8" s="238">
        <v>45292</v>
      </c>
      <c r="J8" s="239"/>
      <c r="K8" s="250" t="str">
        <f>IF(AND(F9&gt;=2,F9&lt;5),"Trong khung NHTT và được hỗ trợ kinh phí",IF(F9&lt;2,"Trong khung NHTT nhưng không được hỗ trợ kinh phí",IF(AND(F9=5,I9=0),"Trong khung NHTT và được hỗ trợ kinh phí",IF(AND(F9&gt;=5,10&gt;=1),"Chưa đủ tuổi NHTT"))))</f>
        <v>Trong khung NHTT và được hỗ trợ kinh phí</v>
      </c>
      <c r="L8" s="32"/>
      <c r="M8" s="77">
        <v>23102</v>
      </c>
      <c r="N8" s="77">
        <v>23376</v>
      </c>
      <c r="O8" s="75">
        <f>61*12</f>
        <v>732</v>
      </c>
      <c r="P8" s="76" t="str">
        <f t="shared" si="0"/>
        <v xml:space="preserve">61 Tuổi </v>
      </c>
      <c r="Q8" s="77">
        <v>24838</v>
      </c>
      <c r="R8" s="77">
        <v>25081</v>
      </c>
      <c r="S8" s="75">
        <f>56*12+4</f>
        <v>676</v>
      </c>
      <c r="T8" s="76" t="str">
        <f t="shared" si="1"/>
        <v>56 Tuổi 4 Tháng</v>
      </c>
    </row>
    <row r="9" spans="1:20" s="24" customFormat="1" ht="18" customHeight="1" x14ac:dyDescent="0.25">
      <c r="A9" s="29">
        <v>7</v>
      </c>
      <c r="B9" s="34" t="s">
        <v>24</v>
      </c>
      <c r="C9" s="27"/>
      <c r="D9" s="27"/>
      <c r="F9" s="154">
        <f>DATEDIF(I8,K10,"y")</f>
        <v>2</v>
      </c>
      <c r="G9" s="244" t="s">
        <v>77</v>
      </c>
      <c r="H9" s="244"/>
      <c r="I9" s="177">
        <f>DATEDIF(I8,K10,"ym")</f>
        <v>7</v>
      </c>
      <c r="J9" s="176" t="s">
        <v>76</v>
      </c>
      <c r="K9" s="251"/>
      <c r="L9" s="32"/>
      <c r="M9" s="77">
        <v>23377</v>
      </c>
      <c r="N9" s="77">
        <v>23650</v>
      </c>
      <c r="O9" s="75">
        <f>61*12+3</f>
        <v>735</v>
      </c>
      <c r="P9" s="76" t="str">
        <f t="shared" si="0"/>
        <v>61 Tuổi 3 Tháng</v>
      </c>
      <c r="Q9" s="77">
        <v>25082</v>
      </c>
      <c r="R9" s="77">
        <v>25323</v>
      </c>
      <c r="S9" s="75">
        <f>56*12+8</f>
        <v>680</v>
      </c>
      <c r="T9" s="76" t="str">
        <f t="shared" si="1"/>
        <v>56 Tuổi 8 Tháng</v>
      </c>
    </row>
    <row r="10" spans="1:20" s="24" customFormat="1" ht="33.75" customHeight="1" x14ac:dyDescent="0.25">
      <c r="A10" s="44">
        <v>8</v>
      </c>
      <c r="B10" s="240" t="str">
        <f>IF(K4="Cán bộ","Thời điểm kết thúc nhiệm kỳ","Thời điểm kết thúc lộ trình")</f>
        <v>Thời điểm kết thúc nhiệm kỳ</v>
      </c>
      <c r="C10" s="240"/>
      <c r="D10" s="240"/>
      <c r="E10" s="240"/>
      <c r="F10" s="241">
        <v>45444</v>
      </c>
      <c r="G10" s="241"/>
      <c r="H10" s="242" t="s">
        <v>130</v>
      </c>
      <c r="I10" s="242"/>
      <c r="J10" s="242"/>
      <c r="K10" s="149">
        <f>IF(AND(E6&lt;DATE(1966,4,1),K3="Nam"),DATE(INDEX('Bảng ngày nghỉ hưu'!$H$4:$H$67,MATCH(MONTH(E6)&amp;YEAR(E6),INDEX('Bảng ngày nghỉ hưu'!$D$4:$D$67&amp;'Bảng ngày nghỉ hưu'!$E$4:$E$67,0),0)),INDEX('Bảng ngày nghỉ hưu'!$G$4:$G$67,MATCH(MONTH(E6)&amp;YEAR(E6),INDEX('Bảng ngày nghỉ hưu'!$D$4:$D$67&amp;'Bảng ngày nghỉ hưu'!$E$4:$E$67,0),0)),1),IF(AND(E6&gt;=DATE(1966,4,1),K3="Nam"),DATE(YEAR(E6)+62,MONTH(E6)+1,1),IF(AND(E6&lt;=DATE(1975,4,1),K3="Nữ"),DATE(INDEX('Bảng ngày nghỉ hưu'!$M$4:$M$116,MATCH(MONTH(E6)&amp;YEAR(E6),INDEX('Bảng ngày nghỉ hưu'!$I$4:$I$116&amp;'Bảng ngày nghỉ hưu'!$J$4:$J$116,0),0)),INDEX('Bảng ngày nghỉ hưu'!$L$4:$L$116,MATCH(MONTH(E6)&amp;YEAR(E6),INDEX('Bảng ngày nghỉ hưu'!$I$4:$I$116&amp;'Bảng ngày nghỉ hưu'!$J4:$J$116,0),0)),1),IF(AND(E6&gt;=DATE(1975,5,1),K3="Nữ"),DATE(YEAR(E6)+60,MONTH(E6)+1,1),""))))</f>
        <v>46235</v>
      </c>
      <c r="L10" s="32"/>
      <c r="M10" s="77"/>
      <c r="N10" s="77"/>
      <c r="O10" s="75"/>
      <c r="P10" s="76"/>
      <c r="Q10" s="77"/>
      <c r="R10" s="77"/>
      <c r="S10" s="75"/>
      <c r="T10" s="76"/>
    </row>
    <row r="11" spans="1:20" s="24" customFormat="1" ht="38.25" customHeight="1" thickBot="1" x14ac:dyDescent="0.3">
      <c r="A11" s="29">
        <v>9</v>
      </c>
      <c r="B11" s="28" t="s">
        <v>23</v>
      </c>
      <c r="C11" s="27"/>
      <c r="D11" s="27"/>
      <c r="F11" s="148">
        <f>(F9*3)+(IF(I9=0,0,IF(I9&lt;7,1.5,3)))</f>
        <v>9</v>
      </c>
      <c r="G11" s="33"/>
      <c r="H11" s="27"/>
      <c r="I11" s="243" t="str">
        <f>IF(K4="Cán bộ","Số tháng nghỉ trước nhiệm kỳ","Số tháng nghỉ trước lúc kết thúc lộ trình")</f>
        <v>Số tháng nghỉ trước nhiệm kỳ</v>
      </c>
      <c r="J11" s="243"/>
      <c r="K11" s="159">
        <f>IF(F10&lt;K10,DATEDIF(I8,F10,"m"),DATEDIF(I8,K10,"m"))</f>
        <v>5</v>
      </c>
      <c r="L11" s="32"/>
      <c r="M11" s="77">
        <v>23651</v>
      </c>
      <c r="N11" s="77">
        <v>23923</v>
      </c>
      <c r="O11" s="75">
        <f>61*12+6</f>
        <v>738</v>
      </c>
      <c r="P11" s="76" t="str">
        <f t="shared" si="0"/>
        <v>61 Tuổi 6 Tháng</v>
      </c>
      <c r="Q11" s="77">
        <v>25324</v>
      </c>
      <c r="R11" s="77">
        <v>25568</v>
      </c>
      <c r="S11" s="75">
        <f>57*12</f>
        <v>684</v>
      </c>
      <c r="T11" s="76" t="str">
        <f t="shared" si="1"/>
        <v xml:space="preserve">57 Tuổi </v>
      </c>
    </row>
    <row r="12" spans="1:20" s="24" customFormat="1" ht="18" customHeight="1" thickBot="1" x14ac:dyDescent="0.3">
      <c r="A12" s="44">
        <v>10</v>
      </c>
      <c r="B12" s="28" t="s">
        <v>22</v>
      </c>
      <c r="C12" s="27"/>
      <c r="D12" s="27"/>
      <c r="F12" s="31"/>
      <c r="H12" s="27"/>
      <c r="I12" s="231">
        <f>K7-20</f>
        <v>15</v>
      </c>
      <c r="J12" s="232"/>
      <c r="K12" s="30"/>
      <c r="M12" s="77">
        <v>23924</v>
      </c>
      <c r="N12" s="77">
        <v>24197</v>
      </c>
      <c r="O12" s="75">
        <f>61*12+9</f>
        <v>741</v>
      </c>
      <c r="P12" s="76" t="str">
        <f t="shared" si="0"/>
        <v>61 Tuổi 9 Tháng</v>
      </c>
      <c r="Q12" s="77">
        <v>25569</v>
      </c>
      <c r="R12" s="77">
        <v>25811</v>
      </c>
      <c r="S12" s="75">
        <f>57*12+4</f>
        <v>688</v>
      </c>
      <c r="T12" s="76" t="str">
        <f t="shared" si="1"/>
        <v>57 Tuổi 4 Tháng</v>
      </c>
    </row>
    <row r="13" spans="1:20" s="24" customFormat="1" ht="18" customHeight="1" x14ac:dyDescent="0.25">
      <c r="A13" s="29">
        <v>11</v>
      </c>
      <c r="B13" s="28" t="s">
        <v>21</v>
      </c>
      <c r="C13" s="27"/>
      <c r="D13" s="27"/>
      <c r="H13" s="27"/>
      <c r="I13" s="27"/>
      <c r="J13" s="26"/>
      <c r="K13" s="25"/>
      <c r="M13" s="77">
        <v>24198</v>
      </c>
      <c r="N13" s="77"/>
      <c r="O13" s="75">
        <f>62*12</f>
        <v>744</v>
      </c>
      <c r="P13" s="76" t="str">
        <f t="shared" si="0"/>
        <v xml:space="preserve">62 Tuổi </v>
      </c>
      <c r="Q13" s="77">
        <v>25812</v>
      </c>
      <c r="R13" s="77">
        <v>26053</v>
      </c>
      <c r="S13" s="75">
        <f>57*12+8</f>
        <v>692</v>
      </c>
      <c r="T13" s="76" t="str">
        <f t="shared" si="1"/>
        <v>57 Tuổi 8 Tháng</v>
      </c>
    </row>
    <row r="14" spans="1:20" ht="19.5" customHeight="1" x14ac:dyDescent="0.25">
      <c r="A14" s="197" t="s">
        <v>20</v>
      </c>
      <c r="B14" s="197" t="s">
        <v>19</v>
      </c>
      <c r="C14" s="197" t="s">
        <v>18</v>
      </c>
      <c r="D14" s="197" t="s">
        <v>17</v>
      </c>
      <c r="E14" s="197"/>
      <c r="F14" s="197"/>
      <c r="G14" s="197"/>
      <c r="H14" s="197" t="s">
        <v>16</v>
      </c>
      <c r="I14" s="197" t="s">
        <v>15</v>
      </c>
      <c r="J14" s="233" t="s">
        <v>14</v>
      </c>
      <c r="K14" s="197" t="s">
        <v>13</v>
      </c>
      <c r="M14" s="74"/>
      <c r="N14" s="74"/>
      <c r="O14" s="75"/>
      <c r="P14" s="74"/>
      <c r="Q14" s="77">
        <v>26054</v>
      </c>
      <c r="R14" s="77">
        <v>26298</v>
      </c>
      <c r="S14" s="75">
        <f>58*12</f>
        <v>696</v>
      </c>
      <c r="T14" s="76" t="str">
        <f t="shared" si="1"/>
        <v xml:space="preserve">58 Tuổi </v>
      </c>
    </row>
    <row r="15" spans="1:20" ht="44.25" customHeight="1" x14ac:dyDescent="0.25">
      <c r="A15" s="197"/>
      <c r="B15" s="197"/>
      <c r="C15" s="197"/>
      <c r="D15" s="22" t="s">
        <v>12</v>
      </c>
      <c r="E15" s="23" t="s">
        <v>11</v>
      </c>
      <c r="F15" s="22" t="s">
        <v>10</v>
      </c>
      <c r="G15" s="22" t="s">
        <v>9</v>
      </c>
      <c r="H15" s="197"/>
      <c r="I15" s="197"/>
      <c r="J15" s="233"/>
      <c r="K15" s="197"/>
      <c r="M15" s="74"/>
      <c r="N15" s="74"/>
      <c r="O15" s="75"/>
      <c r="P15" s="74"/>
      <c r="Q15" s="77">
        <v>26299</v>
      </c>
      <c r="R15" s="77">
        <v>26542</v>
      </c>
      <c r="S15" s="75">
        <f>58*12+4</f>
        <v>700</v>
      </c>
      <c r="T15" s="76" t="str">
        <f t="shared" si="1"/>
        <v>58 Tuổi 4 Tháng</v>
      </c>
    </row>
    <row r="16" spans="1:20" ht="18" customHeight="1" x14ac:dyDescent="0.3">
      <c r="A16" s="78"/>
      <c r="B16" s="130"/>
      <c r="C16" s="131"/>
      <c r="D16" s="79"/>
      <c r="E16" s="80"/>
      <c r="F16" s="81"/>
      <c r="G16" s="81"/>
      <c r="H16" s="82">
        <f>(YEAR(I8)-YEAR(B16))*12+(MONTH(I8)-MONTH(B16))</f>
        <v>1488</v>
      </c>
      <c r="I16" s="132" t="str">
        <f t="shared" ref="I16:I21" si="2">IF(B16&gt;=DATE(2023,7,1),"1800",IF(B16&gt;=DATE(2019,7,1),"1490",IF(B16&gt;=DATE(2018,7,1),"1390",IF(B16&gt;=DATE(2017,7,1),"1300",IF(B16&gt;=DATE(2016,5,1),"1210","1150")))))</f>
        <v>1150</v>
      </c>
      <c r="J16" s="84">
        <f t="shared" ref="J16:J21" si="3">((C16+D16+E16+(F16*C16)+((C16+D16+(F16*C16))*G16)))*I16</f>
        <v>0</v>
      </c>
      <c r="K16" s="84">
        <f t="shared" ref="K16:K21" si="4">ROUND(H16*J16,0)</f>
        <v>0</v>
      </c>
      <c r="M16" s="74"/>
      <c r="N16" s="74"/>
      <c r="O16" s="75"/>
      <c r="P16" s="74"/>
      <c r="Q16" s="77">
        <v>26543</v>
      </c>
      <c r="R16" s="77">
        <v>26784</v>
      </c>
      <c r="S16" s="75">
        <f>58*12+8</f>
        <v>704</v>
      </c>
      <c r="T16" s="76" t="str">
        <f t="shared" si="1"/>
        <v>58 Tuổi 8 Tháng</v>
      </c>
    </row>
    <row r="17" spans="1:20" ht="18" customHeight="1" x14ac:dyDescent="0.3">
      <c r="A17" s="85"/>
      <c r="B17" s="133"/>
      <c r="C17" s="134"/>
      <c r="D17" s="87"/>
      <c r="E17" s="88"/>
      <c r="F17" s="89"/>
      <c r="G17" s="89"/>
      <c r="H17" s="135">
        <f>(YEAR(B16)-YEAR(B17))*12+(MONTH(B16)-MONTH(B17))</f>
        <v>0</v>
      </c>
      <c r="I17" s="136" t="str">
        <f t="shared" si="2"/>
        <v>1150</v>
      </c>
      <c r="J17" s="92">
        <f t="shared" si="3"/>
        <v>0</v>
      </c>
      <c r="K17" s="92">
        <f t="shared" si="4"/>
        <v>0</v>
      </c>
      <c r="M17" s="74"/>
      <c r="N17" s="74"/>
      <c r="O17" s="75"/>
      <c r="P17" s="74"/>
      <c r="Q17" s="77">
        <v>26785</v>
      </c>
      <c r="R17" s="77">
        <v>27029</v>
      </c>
      <c r="S17" s="75">
        <f>59*12</f>
        <v>708</v>
      </c>
      <c r="T17" s="76" t="str">
        <f t="shared" si="1"/>
        <v xml:space="preserve">59 Tuổi </v>
      </c>
    </row>
    <row r="18" spans="1:20" ht="18" customHeight="1" x14ac:dyDescent="0.3">
      <c r="A18" s="85"/>
      <c r="B18" s="133"/>
      <c r="C18" s="134"/>
      <c r="D18" s="87"/>
      <c r="E18" s="88"/>
      <c r="F18" s="89"/>
      <c r="G18" s="89"/>
      <c r="H18" s="135">
        <f>(YEAR(B17)-YEAR(B18))*12+(MONTH(B17)-MONTH(B18))</f>
        <v>0</v>
      </c>
      <c r="I18" s="136" t="str">
        <f t="shared" si="2"/>
        <v>1150</v>
      </c>
      <c r="J18" s="92">
        <f t="shared" si="3"/>
        <v>0</v>
      </c>
      <c r="K18" s="92">
        <f t="shared" si="4"/>
        <v>0</v>
      </c>
      <c r="M18" s="74"/>
      <c r="N18" s="74"/>
      <c r="O18" s="75"/>
      <c r="P18" s="74"/>
      <c r="Q18" s="77">
        <v>27030</v>
      </c>
      <c r="R18" s="77">
        <v>27272</v>
      </c>
      <c r="S18" s="75">
        <f>59*12+4</f>
        <v>712</v>
      </c>
      <c r="T18" s="76" t="str">
        <f t="shared" si="1"/>
        <v>59 Tuổi 4 Tháng</v>
      </c>
    </row>
    <row r="19" spans="1:20" ht="18" customHeight="1" x14ac:dyDescent="0.3">
      <c r="A19" s="85"/>
      <c r="B19" s="133"/>
      <c r="C19" s="134"/>
      <c r="D19" s="87"/>
      <c r="E19" s="88"/>
      <c r="F19" s="89"/>
      <c r="G19" s="89"/>
      <c r="H19" s="135">
        <f>(YEAR(B18)-YEAR(B19))*12+(MONTH(B18)-MONTH(B19))</f>
        <v>0</v>
      </c>
      <c r="I19" s="136" t="str">
        <f t="shared" si="2"/>
        <v>1150</v>
      </c>
      <c r="J19" s="92">
        <f t="shared" si="3"/>
        <v>0</v>
      </c>
      <c r="K19" s="92">
        <f t="shared" si="4"/>
        <v>0</v>
      </c>
      <c r="M19" s="74"/>
      <c r="N19" s="74"/>
      <c r="O19" s="75"/>
      <c r="P19" s="74"/>
      <c r="Q19" s="77">
        <v>27273</v>
      </c>
      <c r="R19" s="77">
        <v>27514</v>
      </c>
      <c r="S19" s="75">
        <f>59*12+8</f>
        <v>716</v>
      </c>
      <c r="T19" s="76" t="str">
        <f t="shared" si="1"/>
        <v>59 Tuổi 8 Tháng</v>
      </c>
    </row>
    <row r="20" spans="1:20" ht="18" customHeight="1" x14ac:dyDescent="0.3">
      <c r="A20" s="85"/>
      <c r="B20" s="133"/>
      <c r="C20" s="134"/>
      <c r="D20" s="87"/>
      <c r="E20" s="88"/>
      <c r="F20" s="89"/>
      <c r="G20" s="89"/>
      <c r="H20" s="135">
        <f>(YEAR(B19)-YEAR(B20))*12+(MONTH(B19)-MONTH(B20))</f>
        <v>0</v>
      </c>
      <c r="I20" s="136" t="str">
        <f t="shared" si="2"/>
        <v>1150</v>
      </c>
      <c r="J20" s="92">
        <f t="shared" si="3"/>
        <v>0</v>
      </c>
      <c r="K20" s="92">
        <f t="shared" si="4"/>
        <v>0</v>
      </c>
      <c r="M20" s="74"/>
      <c r="N20" s="74"/>
      <c r="O20" s="75"/>
      <c r="P20" s="74"/>
      <c r="Q20" s="77">
        <v>27515</v>
      </c>
      <c r="R20" s="77"/>
      <c r="S20" s="75">
        <f>60*12</f>
        <v>720</v>
      </c>
      <c r="T20" s="76" t="str">
        <f t="shared" si="1"/>
        <v xml:space="preserve">60 Tuổi </v>
      </c>
    </row>
    <row r="21" spans="1:20" ht="18" customHeight="1" x14ac:dyDescent="0.3">
      <c r="A21" s="93"/>
      <c r="B21" s="137"/>
      <c r="C21" s="138"/>
      <c r="D21" s="95"/>
      <c r="E21" s="96"/>
      <c r="F21" s="97"/>
      <c r="G21" s="97"/>
      <c r="H21" s="139">
        <f>(YEAR(B20)-YEAR(B21))*12+(MONTH(B20)-MONTH(B21))</f>
        <v>0</v>
      </c>
      <c r="I21" s="140" t="str">
        <f t="shared" si="2"/>
        <v>1150</v>
      </c>
      <c r="J21" s="100">
        <f t="shared" si="3"/>
        <v>0</v>
      </c>
      <c r="K21" s="92">
        <f t="shared" si="4"/>
        <v>0</v>
      </c>
      <c r="M21" s="15"/>
      <c r="R21" s="21"/>
    </row>
    <row r="22" spans="1:20" ht="25.5" customHeight="1" x14ac:dyDescent="0.3">
      <c r="A22" s="19"/>
      <c r="B22" s="20" t="s">
        <v>8</v>
      </c>
      <c r="C22" s="18"/>
      <c r="D22" s="18"/>
      <c r="E22" s="19"/>
      <c r="F22" s="18"/>
      <c r="G22" s="18"/>
      <c r="H22" s="51">
        <f>SUM(H16:H21)</f>
        <v>1488</v>
      </c>
      <c r="I22" s="17"/>
      <c r="J22" s="141"/>
      <c r="K22" s="142">
        <f>SUM(K16:K21)</f>
        <v>0</v>
      </c>
      <c r="M22" s="15"/>
    </row>
    <row r="23" spans="1:20" ht="17.25" customHeight="1" x14ac:dyDescent="0.25">
      <c r="A23" s="7"/>
      <c r="B23" s="14" t="s">
        <v>7</v>
      </c>
      <c r="C23" s="8"/>
      <c r="D23" s="8"/>
      <c r="E23" s="7"/>
      <c r="F23" s="7"/>
      <c r="G23" s="7"/>
      <c r="H23" s="237">
        <f>J16</f>
        <v>0</v>
      </c>
      <c r="I23" s="237"/>
      <c r="J23" s="221" t="s">
        <v>47</v>
      </c>
      <c r="K23" s="222"/>
    </row>
    <row r="24" spans="1:20" ht="18.75" customHeight="1" x14ac:dyDescent="0.25">
      <c r="A24" s="7"/>
      <c r="B24" s="14" t="s">
        <v>52</v>
      </c>
      <c r="C24" s="8"/>
      <c r="D24" s="8"/>
      <c r="E24" s="7"/>
      <c r="F24" s="7"/>
      <c r="G24" s="7"/>
      <c r="H24" s="237">
        <f>ROUND(K22/H22,0)</f>
        <v>0</v>
      </c>
      <c r="I24" s="237"/>
      <c r="J24" s="223"/>
      <c r="K24" s="224"/>
    </row>
    <row r="25" spans="1:20" ht="21.75" customHeight="1" x14ac:dyDescent="0.3">
      <c r="A25" s="10" t="s">
        <v>5</v>
      </c>
      <c r="B25" s="13" t="s">
        <v>4</v>
      </c>
      <c r="C25" s="12"/>
      <c r="D25" s="12"/>
      <c r="E25" s="11"/>
      <c r="F25" s="7"/>
      <c r="G25" s="7"/>
      <c r="H25" s="237">
        <f>SUM(H26:H29)</f>
        <v>0</v>
      </c>
      <c r="I25" s="237"/>
      <c r="J25" s="223"/>
      <c r="K25" s="224"/>
    </row>
    <row r="26" spans="1:20" ht="21.95" customHeight="1" x14ac:dyDescent="0.25">
      <c r="A26" s="10">
        <v>1</v>
      </c>
      <c r="B26" s="9" t="s">
        <v>50</v>
      </c>
      <c r="C26" s="8"/>
      <c r="D26" s="8"/>
      <c r="E26" s="7"/>
      <c r="F26" s="7"/>
      <c r="G26" s="7"/>
      <c r="H26" s="236">
        <f>H24*F11</f>
        <v>0</v>
      </c>
      <c r="I26" s="236"/>
      <c r="J26" s="223"/>
      <c r="K26" s="224"/>
    </row>
    <row r="27" spans="1:20" ht="21.95" customHeight="1" x14ac:dyDescent="0.25">
      <c r="A27" s="10">
        <v>2</v>
      </c>
      <c r="B27" s="9" t="s">
        <v>51</v>
      </c>
      <c r="C27" s="8"/>
      <c r="D27" s="8"/>
      <c r="E27" s="7"/>
      <c r="F27" s="7"/>
      <c r="G27" s="7"/>
      <c r="H27" s="236">
        <f>H24*5</f>
        <v>0</v>
      </c>
      <c r="I27" s="236"/>
      <c r="J27" s="223"/>
      <c r="K27" s="224"/>
    </row>
    <row r="28" spans="1:20" ht="21.95" customHeight="1" x14ac:dyDescent="0.25">
      <c r="A28" s="10">
        <v>3</v>
      </c>
      <c r="B28" s="9" t="s">
        <v>1</v>
      </c>
      <c r="C28" s="8"/>
      <c r="D28" s="8"/>
      <c r="E28" s="7"/>
      <c r="F28" s="7"/>
      <c r="G28" s="7"/>
      <c r="H28" s="236">
        <f>H24*I12*1/2</f>
        <v>0</v>
      </c>
      <c r="I28" s="236"/>
      <c r="J28" s="223"/>
      <c r="K28" s="224"/>
    </row>
    <row r="29" spans="1:20" ht="21.95" customHeight="1" x14ac:dyDescent="0.25">
      <c r="A29" s="10">
        <v>4</v>
      </c>
      <c r="B29" s="185" t="s">
        <v>62</v>
      </c>
      <c r="C29" s="186"/>
      <c r="D29" s="186"/>
      <c r="E29" s="186"/>
      <c r="F29" s="186"/>
      <c r="G29" s="187"/>
      <c r="H29" s="236">
        <f>IF(B29="Nghỉ trong thời gian 12 tháng",0.5*H23*K11,0.25*H23*K11)</f>
        <v>0</v>
      </c>
      <c r="I29" s="236"/>
      <c r="J29" s="223"/>
      <c r="K29" s="224"/>
    </row>
    <row r="30" spans="1:20" s="105" customFormat="1" ht="21.95" customHeight="1" x14ac:dyDescent="0.3">
      <c r="A30" s="101"/>
      <c r="B30" s="102" t="s">
        <v>0</v>
      </c>
      <c r="C30" s="103"/>
      <c r="D30" s="103"/>
      <c r="E30" s="104"/>
      <c r="F30" s="104"/>
      <c r="G30" s="104"/>
      <c r="H30" s="235">
        <f>H28+H27+H26+H29</f>
        <v>0</v>
      </c>
      <c r="I30" s="235"/>
      <c r="J30" s="225"/>
      <c r="K30" s="226"/>
      <c r="R30" s="106"/>
    </row>
    <row r="31" spans="1:20" x14ac:dyDescent="0.25">
      <c r="B31" s="1"/>
      <c r="C31" s="1"/>
      <c r="D31" s="1"/>
      <c r="H31" s="2"/>
      <c r="I31" s="1"/>
      <c r="J31" s="1"/>
      <c r="R31" s="1"/>
    </row>
    <row r="32" spans="1:20" x14ac:dyDescent="0.25">
      <c r="B32" s="1"/>
      <c r="C32" s="1"/>
      <c r="D32" s="1"/>
      <c r="H32" s="2"/>
      <c r="I32" s="1"/>
      <c r="J32" s="1"/>
      <c r="R32" s="1"/>
    </row>
    <row r="33" spans="2:18" x14ac:dyDescent="0.25">
      <c r="B33" s="1"/>
      <c r="C33" s="1"/>
      <c r="D33" s="1"/>
      <c r="H33" s="2"/>
      <c r="I33" s="1"/>
      <c r="J33" s="1"/>
      <c r="R33" s="1"/>
    </row>
    <row r="34" spans="2:18" x14ac:dyDescent="0.25">
      <c r="B34" s="1"/>
      <c r="C34" s="1"/>
      <c r="D34" s="1"/>
      <c r="H34" s="2"/>
      <c r="I34" s="1"/>
      <c r="J34" s="1"/>
      <c r="R34" s="1"/>
    </row>
    <row r="35" spans="2:18" x14ac:dyDescent="0.25">
      <c r="B35" s="1"/>
      <c r="C35" s="1"/>
      <c r="D35" s="1"/>
      <c r="H35" s="2"/>
      <c r="I35" s="1"/>
      <c r="J35" s="1"/>
      <c r="R35" s="1"/>
    </row>
    <row r="36" spans="2:18" x14ac:dyDescent="0.25">
      <c r="B36" s="1"/>
      <c r="C36" s="1"/>
      <c r="D36" s="1"/>
      <c r="H36" s="2"/>
      <c r="I36" s="1"/>
      <c r="J36" s="1"/>
      <c r="R36" s="1"/>
    </row>
    <row r="37" spans="2:18" x14ac:dyDescent="0.25">
      <c r="B37" s="1"/>
      <c r="C37" s="1"/>
      <c r="D37" s="1"/>
      <c r="H37" s="2"/>
      <c r="I37" s="1"/>
      <c r="J37" s="1"/>
      <c r="R37" s="1"/>
    </row>
    <row r="38" spans="2:18" x14ac:dyDescent="0.25">
      <c r="B38" s="1"/>
      <c r="C38" s="1"/>
      <c r="D38" s="1"/>
      <c r="H38" s="2"/>
      <c r="I38" s="1"/>
      <c r="J38" s="1"/>
      <c r="R38" s="1"/>
    </row>
    <row r="39" spans="2:18" x14ac:dyDescent="0.25">
      <c r="B39" s="1"/>
      <c r="C39" s="1"/>
      <c r="D39" s="1"/>
      <c r="H39" s="2"/>
      <c r="I39" s="1"/>
      <c r="J39" s="1"/>
      <c r="R39" s="1"/>
    </row>
    <row r="40" spans="2:18" x14ac:dyDescent="0.25">
      <c r="B40" s="1"/>
      <c r="C40" s="1"/>
      <c r="D40" s="1"/>
      <c r="H40" s="2"/>
      <c r="I40" s="1"/>
      <c r="J40" s="1"/>
      <c r="R40" s="1"/>
    </row>
    <row r="41" spans="2:18" x14ac:dyDescent="0.25">
      <c r="B41" s="1"/>
      <c r="C41" s="1"/>
      <c r="D41" s="1"/>
      <c r="H41" s="2"/>
      <c r="I41" s="1"/>
      <c r="J41" s="1"/>
      <c r="R41" s="1"/>
    </row>
    <row r="42" spans="2:18" x14ac:dyDescent="0.25">
      <c r="B42" s="1"/>
      <c r="C42" s="1"/>
      <c r="D42" s="1"/>
      <c r="H42" s="2"/>
      <c r="I42" s="1"/>
      <c r="J42" s="1"/>
      <c r="R42" s="1"/>
    </row>
    <row r="43" spans="2:18" x14ac:dyDescent="0.25">
      <c r="B43" s="1"/>
      <c r="C43" s="1"/>
      <c r="D43" s="1"/>
      <c r="H43" s="2"/>
      <c r="I43" s="1"/>
      <c r="J43" s="1"/>
      <c r="R43" s="1"/>
    </row>
    <row r="44" spans="2:18" x14ac:dyDescent="0.25">
      <c r="B44" s="1"/>
      <c r="C44" s="1"/>
      <c r="D44" s="1"/>
      <c r="H44" s="2"/>
      <c r="I44" s="1"/>
      <c r="J44" s="1"/>
      <c r="R44" s="1"/>
    </row>
    <row r="45" spans="2:18" x14ac:dyDescent="0.25">
      <c r="B45" s="1"/>
      <c r="C45" s="1"/>
      <c r="D45" s="1"/>
      <c r="H45" s="2"/>
      <c r="I45" s="1"/>
      <c r="J45" s="1"/>
      <c r="R45" s="1"/>
    </row>
    <row r="46" spans="2:18" x14ac:dyDescent="0.25">
      <c r="B46" s="1"/>
      <c r="C46" s="1"/>
      <c r="D46" s="1"/>
      <c r="H46" s="2"/>
      <c r="I46" s="1"/>
      <c r="J46" s="1"/>
      <c r="R46" s="1"/>
    </row>
    <row r="47" spans="2:18" x14ac:dyDescent="0.25">
      <c r="B47" s="1"/>
      <c r="C47" s="1"/>
      <c r="D47" s="1"/>
      <c r="H47" s="2"/>
      <c r="I47" s="1"/>
      <c r="J47" s="1"/>
      <c r="R47" s="1"/>
    </row>
    <row r="48" spans="2:18" s="5" customFormat="1" x14ac:dyDescent="0.25">
      <c r="B48" s="1"/>
      <c r="H48" s="6"/>
    </row>
    <row r="49" spans="2:18" s="5" customFormat="1" x14ac:dyDescent="0.25">
      <c r="B49" s="1"/>
      <c r="H49" s="6"/>
    </row>
    <row r="50" spans="2:18" s="5" customFormat="1" x14ac:dyDescent="0.25">
      <c r="B50" s="1"/>
      <c r="H50" s="6"/>
    </row>
    <row r="51" spans="2:18" s="5" customFormat="1" x14ac:dyDescent="0.25">
      <c r="B51" s="1"/>
      <c r="C51" s="1"/>
      <c r="D51" s="1"/>
      <c r="E51" s="1"/>
      <c r="F51" s="1"/>
      <c r="G51" s="1"/>
      <c r="H51" s="2"/>
      <c r="I51" s="1"/>
    </row>
    <row r="52" spans="2:18" s="5" customFormat="1" x14ac:dyDescent="0.25">
      <c r="B52" s="1"/>
      <c r="C52" s="1"/>
      <c r="D52" s="1"/>
      <c r="E52" s="1"/>
      <c r="F52" s="1"/>
      <c r="G52" s="1"/>
      <c r="H52" s="2"/>
      <c r="I52" s="1"/>
    </row>
    <row r="53" spans="2:18" x14ac:dyDescent="0.25">
      <c r="B53" s="1"/>
      <c r="C53" s="1"/>
      <c r="D53" s="1"/>
      <c r="H53" s="2"/>
      <c r="I53" s="1"/>
      <c r="J53" s="1"/>
      <c r="R53" s="1"/>
    </row>
    <row r="54" spans="2:18" x14ac:dyDescent="0.25">
      <c r="B54" s="1"/>
      <c r="C54" s="1"/>
      <c r="D54" s="1"/>
      <c r="H54" s="2"/>
      <c r="I54" s="1"/>
      <c r="J54" s="1"/>
      <c r="R54" s="1"/>
    </row>
    <row r="55" spans="2:18" x14ac:dyDescent="0.25">
      <c r="B55" s="1"/>
      <c r="C55" s="1"/>
      <c r="D55" s="1"/>
      <c r="H55" s="2"/>
      <c r="I55" s="1"/>
      <c r="J55" s="1"/>
      <c r="R55" s="1"/>
    </row>
    <row r="56" spans="2:18" x14ac:dyDescent="0.25">
      <c r="B56" s="1"/>
      <c r="C56" s="1"/>
      <c r="D56" s="1"/>
      <c r="H56" s="2"/>
      <c r="I56" s="1"/>
      <c r="J56" s="1"/>
      <c r="R56" s="1"/>
    </row>
    <row r="57" spans="2:18" x14ac:dyDescent="0.25">
      <c r="B57" s="1"/>
      <c r="C57" s="1"/>
      <c r="D57" s="1"/>
      <c r="H57" s="2"/>
      <c r="I57" s="1"/>
      <c r="J57" s="1"/>
      <c r="R57" s="1"/>
    </row>
    <row r="58" spans="2:18" x14ac:dyDescent="0.25">
      <c r="B58" s="1"/>
      <c r="C58" s="1"/>
      <c r="D58" s="1"/>
      <c r="H58" s="2"/>
      <c r="I58" s="1"/>
      <c r="J58" s="1"/>
      <c r="R58" s="1"/>
    </row>
    <row r="59" spans="2:18" x14ac:dyDescent="0.25">
      <c r="B59" s="1"/>
      <c r="C59" s="1"/>
      <c r="D59" s="1"/>
      <c r="E59" s="2"/>
      <c r="H59" s="1"/>
      <c r="I59" s="1"/>
      <c r="J59" s="1"/>
      <c r="R59" s="1"/>
    </row>
    <row r="60" spans="2:18" x14ac:dyDescent="0.25">
      <c r="B60" s="1"/>
      <c r="C60" s="1"/>
      <c r="D60" s="1"/>
      <c r="E60" s="2"/>
      <c r="H60" s="1"/>
      <c r="I60" s="1"/>
      <c r="J60" s="1"/>
      <c r="R60" s="1"/>
    </row>
    <row r="61" spans="2:18" x14ac:dyDescent="0.25">
      <c r="B61" s="1"/>
      <c r="C61" s="1"/>
      <c r="D61" s="1"/>
      <c r="E61" s="2"/>
      <c r="H61" s="1"/>
      <c r="I61" s="1"/>
      <c r="J61" s="1"/>
      <c r="R61" s="1"/>
    </row>
    <row r="62" spans="2:18" x14ac:dyDescent="0.25">
      <c r="B62" s="1"/>
      <c r="C62" s="1"/>
      <c r="D62" s="1"/>
      <c r="E62" s="2"/>
      <c r="H62" s="1"/>
      <c r="I62" s="1"/>
      <c r="J62" s="1"/>
      <c r="R62" s="1"/>
    </row>
    <row r="63" spans="2:18" x14ac:dyDescent="0.25">
      <c r="B63" s="1"/>
      <c r="C63" s="1"/>
      <c r="D63" s="1"/>
      <c r="E63" s="2"/>
      <c r="H63" s="1"/>
      <c r="I63" s="1"/>
      <c r="J63" s="1"/>
      <c r="R63" s="1"/>
    </row>
    <row r="64" spans="2:18" x14ac:dyDescent="0.25">
      <c r="B64" s="1"/>
      <c r="C64" s="1"/>
      <c r="D64" s="1"/>
      <c r="E64" s="2"/>
      <c r="H64" s="1"/>
      <c r="I64" s="1"/>
      <c r="J64" s="1"/>
      <c r="R64" s="1"/>
    </row>
    <row r="65" spans="2:18" x14ac:dyDescent="0.25">
      <c r="B65" s="1"/>
      <c r="C65" s="1"/>
      <c r="D65" s="1"/>
      <c r="E65" s="2"/>
      <c r="H65" s="1"/>
      <c r="I65" s="1"/>
      <c r="J65" s="1"/>
      <c r="R65" s="1"/>
    </row>
    <row r="66" spans="2:18" x14ac:dyDescent="0.25">
      <c r="B66" s="1"/>
      <c r="C66" s="1"/>
      <c r="D66" s="1"/>
      <c r="E66" s="2"/>
      <c r="H66" s="1"/>
      <c r="I66" s="1"/>
      <c r="J66" s="1"/>
      <c r="R66" s="1"/>
    </row>
    <row r="67" spans="2:18" x14ac:dyDescent="0.25">
      <c r="B67" s="1"/>
      <c r="C67" s="1"/>
      <c r="D67" s="1"/>
      <c r="E67" s="2"/>
      <c r="H67" s="1"/>
      <c r="I67" s="1"/>
      <c r="J67" s="1"/>
      <c r="R67" s="1"/>
    </row>
    <row r="68" spans="2:18" x14ac:dyDescent="0.25">
      <c r="B68" s="1"/>
      <c r="C68" s="1"/>
      <c r="D68" s="1"/>
      <c r="E68" s="2"/>
      <c r="H68" s="1"/>
      <c r="I68" s="1"/>
      <c r="J68" s="1"/>
      <c r="R68" s="1"/>
    </row>
    <row r="69" spans="2:18" x14ac:dyDescent="0.25">
      <c r="B69" s="1"/>
      <c r="C69" s="1"/>
      <c r="D69" s="1"/>
      <c r="E69" s="2"/>
      <c r="H69" s="1"/>
      <c r="I69" s="1"/>
      <c r="J69" s="1"/>
      <c r="R69" s="1"/>
    </row>
    <row r="70" spans="2:18" x14ac:dyDescent="0.25">
      <c r="B70" s="1"/>
      <c r="C70" s="1"/>
      <c r="D70" s="1"/>
      <c r="E70" s="2"/>
      <c r="H70" s="1"/>
      <c r="I70" s="1"/>
      <c r="J70" s="1"/>
      <c r="R70" s="1"/>
    </row>
    <row r="71" spans="2:18" x14ac:dyDescent="0.25">
      <c r="B71" s="1"/>
      <c r="C71" s="1"/>
      <c r="D71" s="1"/>
      <c r="E71" s="2"/>
      <c r="H71" s="1"/>
      <c r="I71" s="1"/>
      <c r="J71" s="1"/>
      <c r="R71" s="1"/>
    </row>
    <row r="72" spans="2:18" x14ac:dyDescent="0.25">
      <c r="B72" s="5"/>
      <c r="C72" s="5"/>
      <c r="D72" s="5"/>
      <c r="E72" s="6"/>
      <c r="F72" s="5"/>
      <c r="G72" s="5"/>
      <c r="H72" s="1"/>
      <c r="I72" s="1"/>
      <c r="J72" s="1"/>
      <c r="R72" s="1"/>
    </row>
    <row r="73" spans="2:18" x14ac:dyDescent="0.25">
      <c r="B73" s="5"/>
      <c r="C73" s="5"/>
      <c r="D73" s="5"/>
      <c r="E73" s="6"/>
      <c r="F73" s="5"/>
      <c r="G73" s="5"/>
      <c r="H73" s="1"/>
      <c r="I73" s="1"/>
      <c r="J73" s="1"/>
      <c r="R73" s="1"/>
    </row>
    <row r="74" spans="2:18" x14ac:dyDescent="0.25">
      <c r="B74" s="5"/>
      <c r="C74" s="5"/>
      <c r="D74" s="5"/>
      <c r="E74" s="6"/>
      <c r="F74" s="5"/>
      <c r="G74" s="5"/>
      <c r="H74" s="1"/>
      <c r="I74" s="1"/>
      <c r="J74" s="1"/>
      <c r="R74" s="1"/>
    </row>
    <row r="75" spans="2:18" x14ac:dyDescent="0.25">
      <c r="B75" s="5"/>
      <c r="C75" s="5"/>
      <c r="D75" s="5"/>
      <c r="E75" s="6"/>
      <c r="F75" s="5"/>
      <c r="G75" s="5"/>
      <c r="H75" s="1"/>
      <c r="I75" s="1"/>
      <c r="J75" s="1"/>
      <c r="R75" s="1"/>
    </row>
    <row r="76" spans="2:18" x14ac:dyDescent="0.25">
      <c r="B76" s="5"/>
      <c r="C76" s="5"/>
      <c r="D76" s="5"/>
      <c r="E76" s="6"/>
      <c r="F76" s="5"/>
      <c r="G76" s="5"/>
      <c r="H76" s="1"/>
      <c r="I76" s="1"/>
      <c r="J76" s="1"/>
      <c r="R76" s="1"/>
    </row>
    <row r="77" spans="2:18" x14ac:dyDescent="0.25">
      <c r="B77" s="5"/>
      <c r="C77" s="5"/>
      <c r="D77" s="5"/>
      <c r="E77" s="6"/>
      <c r="F77" s="5"/>
      <c r="G77" s="5"/>
      <c r="H77" s="1"/>
      <c r="I77" s="1"/>
      <c r="J77" s="1"/>
      <c r="R77" s="1"/>
    </row>
    <row r="78" spans="2:18" x14ac:dyDescent="0.25">
      <c r="B78" s="5"/>
      <c r="C78" s="5"/>
      <c r="D78" s="5"/>
      <c r="E78" s="6"/>
      <c r="F78" s="5"/>
      <c r="G78" s="5"/>
      <c r="H78" s="1"/>
      <c r="I78" s="1"/>
      <c r="J78" s="1"/>
      <c r="R78" s="1"/>
    </row>
    <row r="79" spans="2:18" s="5" customFormat="1" x14ac:dyDescent="0.25">
      <c r="E79" s="6"/>
    </row>
    <row r="80" spans="2:18" s="5" customFormat="1" x14ac:dyDescent="0.25">
      <c r="E80" s="6"/>
    </row>
    <row r="81" spans="2:18" s="5" customFormat="1" x14ac:dyDescent="0.25">
      <c r="E81" s="6"/>
    </row>
    <row r="82" spans="2:18" s="5" customFormat="1" x14ac:dyDescent="0.25">
      <c r="B82" s="1"/>
      <c r="C82" s="1"/>
      <c r="D82" s="1"/>
      <c r="E82" s="2"/>
      <c r="F82" s="1"/>
      <c r="G82" s="1"/>
    </row>
    <row r="83" spans="2:18" s="5" customFormat="1" x14ac:dyDescent="0.25">
      <c r="B83" s="1"/>
      <c r="C83" s="1"/>
      <c r="D83" s="1"/>
      <c r="E83" s="2"/>
      <c r="F83" s="1"/>
      <c r="G83" s="1"/>
    </row>
    <row r="84" spans="2:18" s="5" customFormat="1" x14ac:dyDescent="0.25">
      <c r="B84" s="1"/>
      <c r="C84" s="1"/>
      <c r="D84" s="1"/>
      <c r="E84" s="2"/>
      <c r="F84" s="1"/>
      <c r="G84" s="1"/>
    </row>
    <row r="85" spans="2:18" s="5" customFormat="1" x14ac:dyDescent="0.25">
      <c r="B85" s="1"/>
      <c r="C85" s="1"/>
      <c r="D85" s="1"/>
      <c r="E85" s="2"/>
      <c r="F85" s="1"/>
      <c r="G85" s="1"/>
    </row>
    <row r="86" spans="2:18" s="5" customFormat="1" x14ac:dyDescent="0.25">
      <c r="B86" s="1"/>
      <c r="C86" s="1"/>
      <c r="D86" s="1"/>
      <c r="E86" s="2"/>
      <c r="F86" s="1"/>
      <c r="G86" s="1"/>
    </row>
    <row r="87" spans="2:18" s="5" customFormat="1" x14ac:dyDescent="0.25">
      <c r="B87" s="1"/>
      <c r="C87" s="1"/>
      <c r="D87" s="1"/>
      <c r="E87" s="2"/>
      <c r="F87" s="1"/>
      <c r="G87" s="1"/>
    </row>
    <row r="88" spans="2:18" s="5" customFormat="1" x14ac:dyDescent="0.25">
      <c r="B88" s="1"/>
      <c r="C88" s="1"/>
      <c r="D88" s="1"/>
      <c r="E88" s="2"/>
      <c r="F88" s="1"/>
      <c r="G88" s="1"/>
    </row>
    <row r="89" spans="2:18" x14ac:dyDescent="0.25">
      <c r="B89" s="1"/>
      <c r="C89" s="1"/>
      <c r="D89" s="1"/>
      <c r="E89" s="2"/>
      <c r="H89" s="1"/>
      <c r="I89" s="1"/>
      <c r="J89" s="1"/>
      <c r="R89" s="1"/>
    </row>
    <row r="90" spans="2:18" x14ac:dyDescent="0.25">
      <c r="B90" s="1"/>
      <c r="C90" s="1"/>
      <c r="D90" s="1"/>
      <c r="E90" s="2"/>
      <c r="H90" s="1"/>
      <c r="I90" s="1"/>
      <c r="J90" s="1"/>
      <c r="R90" s="1"/>
    </row>
    <row r="91" spans="2:18" x14ac:dyDescent="0.25">
      <c r="B91" s="1"/>
      <c r="C91" s="1"/>
      <c r="D91" s="1"/>
      <c r="E91" s="2"/>
      <c r="H91" s="1"/>
      <c r="I91" s="1"/>
      <c r="J91" s="1"/>
      <c r="R91" s="1"/>
    </row>
    <row r="92" spans="2:18" x14ac:dyDescent="0.25">
      <c r="B92" s="1"/>
      <c r="C92" s="1"/>
      <c r="D92" s="1"/>
      <c r="E92" s="2"/>
      <c r="H92" s="1"/>
      <c r="I92" s="1"/>
      <c r="J92" s="1"/>
      <c r="R92" s="1"/>
    </row>
    <row r="93" spans="2:18" x14ac:dyDescent="0.25">
      <c r="B93" s="1"/>
      <c r="C93" s="1"/>
      <c r="D93" s="1"/>
      <c r="E93" s="2"/>
      <c r="H93" s="1"/>
      <c r="I93" s="1"/>
      <c r="J93" s="1"/>
      <c r="R93" s="1"/>
    </row>
    <row r="94" spans="2:18" x14ac:dyDescent="0.25">
      <c r="B94" s="1"/>
      <c r="C94" s="1"/>
      <c r="D94" s="1"/>
      <c r="E94" s="2"/>
      <c r="H94" s="1"/>
      <c r="I94" s="1"/>
      <c r="J94" s="1"/>
      <c r="R94" s="1"/>
    </row>
    <row r="95" spans="2:18" x14ac:dyDescent="0.25">
      <c r="B95" s="1"/>
      <c r="C95" s="1"/>
      <c r="D95" s="1"/>
      <c r="E95" s="2"/>
      <c r="H95" s="1"/>
      <c r="I95" s="1"/>
      <c r="J95" s="1"/>
      <c r="R95" s="1"/>
    </row>
    <row r="96" spans="2:18" x14ac:dyDescent="0.25">
      <c r="B96" s="1"/>
      <c r="C96" s="1"/>
      <c r="D96" s="1"/>
      <c r="E96" s="2"/>
      <c r="H96" s="1"/>
      <c r="I96" s="1"/>
      <c r="J96" s="1"/>
      <c r="R96" s="1"/>
    </row>
    <row r="97" spans="5:5" s="1" customFormat="1" x14ac:dyDescent="0.25">
      <c r="E97" s="2"/>
    </row>
    <row r="98" spans="5:5" s="1" customFormat="1" x14ac:dyDescent="0.25">
      <c r="E98" s="2"/>
    </row>
    <row r="99" spans="5:5" s="1" customFormat="1" x14ac:dyDescent="0.25">
      <c r="E99" s="2"/>
    </row>
    <row r="100" spans="5:5" s="1" customFormat="1" ht="38.25" customHeight="1" x14ac:dyDescent="0.25">
      <c r="E100" s="2"/>
    </row>
    <row r="101" spans="5:5" s="1" customFormat="1" x14ac:dyDescent="0.25">
      <c r="E101" s="2"/>
    </row>
    <row r="102" spans="5:5" s="1" customFormat="1" x14ac:dyDescent="0.25">
      <c r="E102" s="2"/>
    </row>
    <row r="103" spans="5:5" s="1" customFormat="1" x14ac:dyDescent="0.25">
      <c r="E103" s="2"/>
    </row>
    <row r="104" spans="5:5" s="1" customFormat="1" x14ac:dyDescent="0.25">
      <c r="E104" s="2"/>
    </row>
    <row r="105" spans="5:5" s="1" customFormat="1" x14ac:dyDescent="0.25">
      <c r="E105" s="2"/>
    </row>
    <row r="106" spans="5:5" s="1" customFormat="1" x14ac:dyDescent="0.25">
      <c r="E106" s="2"/>
    </row>
    <row r="107" spans="5:5" s="1" customFormat="1" x14ac:dyDescent="0.25">
      <c r="E107" s="2"/>
    </row>
    <row r="108" spans="5:5" s="1" customFormat="1" x14ac:dyDescent="0.25">
      <c r="E108" s="2"/>
    </row>
    <row r="109" spans="5:5" s="1" customFormat="1" x14ac:dyDescent="0.25">
      <c r="E109" s="2"/>
    </row>
    <row r="110" spans="5:5" s="1" customFormat="1" x14ac:dyDescent="0.25">
      <c r="E110" s="2"/>
    </row>
    <row r="111" spans="5:5" s="1" customFormat="1" x14ac:dyDescent="0.25">
      <c r="E111" s="2"/>
    </row>
    <row r="112" spans="5:5" s="1" customFormat="1" x14ac:dyDescent="0.25">
      <c r="E112" s="2"/>
    </row>
    <row r="113" spans="5:5" s="1" customFormat="1" x14ac:dyDescent="0.25">
      <c r="E113" s="2"/>
    </row>
    <row r="114" spans="5:5" s="1" customFormat="1" x14ac:dyDescent="0.25">
      <c r="E114" s="2"/>
    </row>
    <row r="115" spans="5:5" s="1" customFormat="1" x14ac:dyDescent="0.25">
      <c r="E115" s="2"/>
    </row>
    <row r="116" spans="5:5" s="1" customFormat="1" x14ac:dyDescent="0.25">
      <c r="E116" s="2"/>
    </row>
    <row r="117" spans="5:5" s="1" customFormat="1" x14ac:dyDescent="0.25">
      <c r="E117" s="2"/>
    </row>
    <row r="118" spans="5:5" s="1" customFormat="1" x14ac:dyDescent="0.25">
      <c r="E118" s="2"/>
    </row>
    <row r="119" spans="5:5" s="1" customFormat="1" x14ac:dyDescent="0.25">
      <c r="E119" s="2"/>
    </row>
    <row r="120" spans="5:5" s="1" customFormat="1" x14ac:dyDescent="0.25">
      <c r="E120" s="2"/>
    </row>
    <row r="121" spans="5:5" s="1" customFormat="1" x14ac:dyDescent="0.25">
      <c r="E121" s="2"/>
    </row>
    <row r="122" spans="5:5" s="1" customFormat="1" x14ac:dyDescent="0.25">
      <c r="E122" s="2"/>
    </row>
    <row r="123" spans="5:5" s="1" customFormat="1" x14ac:dyDescent="0.25">
      <c r="E123" s="2"/>
    </row>
    <row r="124" spans="5:5" s="1" customFormat="1" x14ac:dyDescent="0.25">
      <c r="E124" s="2"/>
    </row>
    <row r="125" spans="5:5" s="1" customFormat="1" x14ac:dyDescent="0.25">
      <c r="E125" s="2"/>
    </row>
    <row r="126" spans="5:5" s="1" customFormat="1" x14ac:dyDescent="0.25">
      <c r="E126" s="2"/>
    </row>
    <row r="127" spans="5:5" s="1" customFormat="1" x14ac:dyDescent="0.25">
      <c r="E127" s="2"/>
    </row>
    <row r="128" spans="5:5" s="1" customFormat="1" x14ac:dyDescent="0.25">
      <c r="E128" s="2"/>
    </row>
    <row r="129" spans="5:5" s="1" customFormat="1" x14ac:dyDescent="0.25">
      <c r="E129" s="2"/>
    </row>
    <row r="130" spans="5:5" s="1" customFormat="1" x14ac:dyDescent="0.25">
      <c r="E130" s="2"/>
    </row>
    <row r="131" spans="5:5" s="1" customFormat="1" x14ac:dyDescent="0.25">
      <c r="E131" s="2"/>
    </row>
    <row r="132" spans="5:5" s="1" customFormat="1" x14ac:dyDescent="0.25">
      <c r="E132" s="2"/>
    </row>
    <row r="133" spans="5:5" s="1" customFormat="1" x14ac:dyDescent="0.25">
      <c r="E133" s="2"/>
    </row>
    <row r="134" spans="5:5" s="1" customFormat="1" x14ac:dyDescent="0.25">
      <c r="E134" s="2"/>
    </row>
    <row r="135" spans="5:5" s="1" customFormat="1" x14ac:dyDescent="0.25">
      <c r="E135" s="2"/>
    </row>
    <row r="136" spans="5:5" s="1" customFormat="1" x14ac:dyDescent="0.25">
      <c r="E136" s="2"/>
    </row>
    <row r="137" spans="5:5" s="1" customFormat="1" x14ac:dyDescent="0.25">
      <c r="E137" s="2"/>
    </row>
    <row r="138" spans="5:5" s="1" customFormat="1" x14ac:dyDescent="0.25">
      <c r="E138" s="2"/>
    </row>
    <row r="139" spans="5:5" s="1" customFormat="1" x14ac:dyDescent="0.25">
      <c r="E139" s="2"/>
    </row>
    <row r="140" spans="5:5" s="1" customFormat="1" x14ac:dyDescent="0.25">
      <c r="E140" s="2"/>
    </row>
    <row r="141" spans="5:5" s="1" customFormat="1" x14ac:dyDescent="0.25">
      <c r="E141" s="2"/>
    </row>
    <row r="142" spans="5:5" s="1" customFormat="1" x14ac:dyDescent="0.25">
      <c r="E142" s="2"/>
    </row>
    <row r="143" spans="5:5" s="1" customFormat="1" x14ac:dyDescent="0.25">
      <c r="E143" s="2"/>
    </row>
    <row r="144" spans="5:5" s="1" customFormat="1" x14ac:dyDescent="0.25">
      <c r="E144" s="2"/>
    </row>
    <row r="145" spans="5:5" s="1" customFormat="1" x14ac:dyDescent="0.25">
      <c r="E145" s="2"/>
    </row>
    <row r="146" spans="5:5" s="1" customFormat="1" x14ac:dyDescent="0.25">
      <c r="E146" s="2"/>
    </row>
    <row r="147" spans="5:5" s="1" customFormat="1" x14ac:dyDescent="0.25">
      <c r="E147" s="2"/>
    </row>
    <row r="148" spans="5:5" s="1" customFormat="1" x14ac:dyDescent="0.25">
      <c r="E148" s="2"/>
    </row>
    <row r="149" spans="5:5" s="1" customFormat="1" x14ac:dyDescent="0.25">
      <c r="E149" s="2"/>
    </row>
    <row r="150" spans="5:5" s="1" customFormat="1" x14ac:dyDescent="0.25">
      <c r="E150" s="2"/>
    </row>
    <row r="151" spans="5:5" s="1" customFormat="1" x14ac:dyDescent="0.25">
      <c r="E151" s="2"/>
    </row>
    <row r="152" spans="5:5" s="1" customFormat="1" x14ac:dyDescent="0.25">
      <c r="E152" s="2"/>
    </row>
    <row r="153" spans="5:5" s="1" customFormat="1" x14ac:dyDescent="0.25">
      <c r="E153" s="2"/>
    </row>
    <row r="154" spans="5:5" s="1" customFormat="1" x14ac:dyDescent="0.25">
      <c r="E154" s="2"/>
    </row>
    <row r="155" spans="5:5" s="1" customFormat="1" x14ac:dyDescent="0.25">
      <c r="E155" s="2"/>
    </row>
    <row r="156" spans="5:5" s="1" customFormat="1" x14ac:dyDescent="0.25">
      <c r="E156" s="2"/>
    </row>
    <row r="157" spans="5:5" s="1" customFormat="1" x14ac:dyDescent="0.25">
      <c r="E157" s="2"/>
    </row>
    <row r="158" spans="5:5" s="1" customFormat="1" x14ac:dyDescent="0.25">
      <c r="E158" s="2"/>
    </row>
    <row r="159" spans="5:5" s="1" customFormat="1" x14ac:dyDescent="0.25">
      <c r="E159" s="2"/>
    </row>
    <row r="160" spans="5:5" s="1" customFormat="1" x14ac:dyDescent="0.25">
      <c r="E160" s="2"/>
    </row>
    <row r="161" spans="5:5" s="1" customFormat="1" x14ac:dyDescent="0.25">
      <c r="E161" s="2"/>
    </row>
    <row r="162" spans="5:5" s="1" customFormat="1" x14ac:dyDescent="0.25">
      <c r="E162" s="2"/>
    </row>
    <row r="163" spans="5:5" s="1" customFormat="1" x14ac:dyDescent="0.25">
      <c r="E163" s="2"/>
    </row>
    <row r="164" spans="5:5" s="1" customFormat="1" x14ac:dyDescent="0.25">
      <c r="E164" s="2"/>
    </row>
    <row r="165" spans="5:5" s="1" customFormat="1" x14ac:dyDescent="0.25">
      <c r="E165" s="2"/>
    </row>
    <row r="166" spans="5:5" s="1" customFormat="1" x14ac:dyDescent="0.25">
      <c r="E166" s="2"/>
    </row>
    <row r="167" spans="5:5" s="1" customFormat="1" x14ac:dyDescent="0.25">
      <c r="E167" s="2"/>
    </row>
    <row r="168" spans="5:5" s="1" customFormat="1" x14ac:dyDescent="0.25">
      <c r="E168" s="2"/>
    </row>
    <row r="169" spans="5:5" s="1" customFormat="1" x14ac:dyDescent="0.25">
      <c r="E169" s="2"/>
    </row>
    <row r="170" spans="5:5" s="1" customFormat="1" x14ac:dyDescent="0.25">
      <c r="E170" s="2"/>
    </row>
    <row r="171" spans="5:5" s="1" customFormat="1" x14ac:dyDescent="0.25">
      <c r="E171" s="2"/>
    </row>
    <row r="172" spans="5:5" s="1" customFormat="1" x14ac:dyDescent="0.25">
      <c r="E172" s="2"/>
    </row>
    <row r="173" spans="5:5" s="1" customFormat="1" x14ac:dyDescent="0.25">
      <c r="E173" s="2"/>
    </row>
    <row r="174" spans="5:5" s="1" customFormat="1" x14ac:dyDescent="0.25">
      <c r="E174" s="2"/>
    </row>
    <row r="175" spans="5:5" s="1" customFormat="1" x14ac:dyDescent="0.25">
      <c r="E175" s="2"/>
    </row>
    <row r="176" spans="5:5" s="1" customFormat="1" x14ac:dyDescent="0.25">
      <c r="E176" s="2"/>
    </row>
    <row r="177" spans="2:18" x14ac:dyDescent="0.25">
      <c r="B177" s="1"/>
      <c r="C177" s="1"/>
      <c r="D177" s="1"/>
      <c r="E177" s="2"/>
      <c r="H177" s="1"/>
      <c r="I177" s="1"/>
      <c r="J177" s="1"/>
      <c r="R177" s="1"/>
    </row>
    <row r="178" spans="2:18" x14ac:dyDescent="0.25">
      <c r="B178" s="1"/>
      <c r="C178" s="1"/>
      <c r="D178" s="1"/>
      <c r="E178" s="2"/>
      <c r="H178" s="1"/>
      <c r="I178" s="1"/>
      <c r="J178" s="1"/>
      <c r="R178" s="1"/>
    </row>
    <row r="179" spans="2:18" x14ac:dyDescent="0.25">
      <c r="B179" s="1"/>
      <c r="C179" s="1"/>
      <c r="D179" s="1"/>
      <c r="E179" s="2"/>
      <c r="H179" s="1"/>
      <c r="I179" s="1"/>
      <c r="J179" s="1"/>
      <c r="R179" s="1"/>
    </row>
    <row r="180" spans="2:18" x14ac:dyDescent="0.25">
      <c r="B180" s="1"/>
      <c r="C180" s="1"/>
      <c r="D180" s="1"/>
      <c r="E180" s="2"/>
      <c r="H180" s="1"/>
      <c r="I180" s="1"/>
      <c r="J180" s="1"/>
      <c r="R180" s="1"/>
    </row>
    <row r="181" spans="2:18" ht="15.75" x14ac:dyDescent="0.25">
      <c r="C181" s="1"/>
      <c r="D181" s="1"/>
      <c r="E181" s="4"/>
      <c r="F181" s="4"/>
      <c r="G181" s="4"/>
      <c r="H181" s="1"/>
      <c r="I181" s="1"/>
      <c r="J181" s="1"/>
      <c r="R181" s="1"/>
    </row>
    <row r="182" spans="2:18" ht="15.75" x14ac:dyDescent="0.25">
      <c r="C182" s="1"/>
      <c r="D182" s="1"/>
      <c r="E182" s="4"/>
      <c r="F182" s="4"/>
      <c r="G182" s="4"/>
      <c r="H182" s="1"/>
      <c r="I182" s="1"/>
      <c r="J182" s="1"/>
      <c r="R182" s="1"/>
    </row>
    <row r="183" spans="2:18" ht="15.75" x14ac:dyDescent="0.25">
      <c r="C183" s="1"/>
      <c r="D183" s="1"/>
      <c r="E183" s="4"/>
      <c r="F183" s="4"/>
      <c r="G183" s="4"/>
      <c r="H183" s="1"/>
      <c r="I183" s="1"/>
      <c r="J183" s="1"/>
      <c r="R183" s="1"/>
    </row>
    <row r="184" spans="2:18" x14ac:dyDescent="0.25">
      <c r="C184" s="1"/>
      <c r="D184" s="1"/>
      <c r="E184" s="4"/>
      <c r="F184" s="4"/>
      <c r="G184" s="4"/>
      <c r="H184" s="1"/>
      <c r="I184" s="1"/>
      <c r="J184" s="1"/>
    </row>
    <row r="185" spans="2:18" x14ac:dyDescent="0.25">
      <c r="C185" s="1"/>
      <c r="D185" s="1"/>
      <c r="E185" s="4"/>
      <c r="F185" s="4"/>
      <c r="G185" s="4"/>
      <c r="H185" s="1"/>
      <c r="I185" s="1"/>
      <c r="J185" s="1"/>
    </row>
    <row r="186" spans="2:18" x14ac:dyDescent="0.25">
      <c r="J186" s="1"/>
    </row>
    <row r="187" spans="2:18" x14ac:dyDescent="0.25">
      <c r="J187" s="1"/>
    </row>
  </sheetData>
  <sheetProtection deleteRows="0"/>
  <mergeCells count="39">
    <mergeCell ref="K8:K9"/>
    <mergeCell ref="M3:P3"/>
    <mergeCell ref="Q3:T3"/>
    <mergeCell ref="O4:P4"/>
    <mergeCell ref="S4:T4"/>
    <mergeCell ref="A1:D1"/>
    <mergeCell ref="A2:K2"/>
    <mergeCell ref="C3:I3"/>
    <mergeCell ref="E5:K5"/>
    <mergeCell ref="E6:H6"/>
    <mergeCell ref="I6:J6"/>
    <mergeCell ref="B4:D4"/>
    <mergeCell ref="B5:D5"/>
    <mergeCell ref="E4:I4"/>
    <mergeCell ref="I8:J8"/>
    <mergeCell ref="I12:J12"/>
    <mergeCell ref="A14:A15"/>
    <mergeCell ref="B14:B15"/>
    <mergeCell ref="C14:C15"/>
    <mergeCell ref="D14:G14"/>
    <mergeCell ref="H14:H15"/>
    <mergeCell ref="I14:I15"/>
    <mergeCell ref="J14:J15"/>
    <mergeCell ref="B10:E10"/>
    <mergeCell ref="F10:G10"/>
    <mergeCell ref="H10:J10"/>
    <mergeCell ref="I11:J11"/>
    <mergeCell ref="G9:H9"/>
    <mergeCell ref="K14:K15"/>
    <mergeCell ref="H23:I23"/>
    <mergeCell ref="H24:I24"/>
    <mergeCell ref="H25:I25"/>
    <mergeCell ref="H26:I26"/>
    <mergeCell ref="H30:I30"/>
    <mergeCell ref="J23:K30"/>
    <mergeCell ref="H28:I28"/>
    <mergeCell ref="H29:I29"/>
    <mergeCell ref="B29:G29"/>
    <mergeCell ref="H27:I27"/>
  </mergeCells>
  <dataValidations count="3">
    <dataValidation type="list" allowBlank="1" showInputMessage="1" showErrorMessage="1" sqref="K3" xr:uid="{00000000-0002-0000-0100-000000000000}">
      <formula1>"Nam, Nữ"</formula1>
    </dataValidation>
    <dataValidation type="list" allowBlank="1" showInputMessage="1" showErrorMessage="1" sqref="K4" xr:uid="{00000000-0002-0000-0100-000001000000}">
      <mc:AlternateContent xmlns:x12ac="http://schemas.microsoft.com/office/spreadsheetml/2011/1/ac" xmlns:mc="http://schemas.openxmlformats.org/markup-compatibility/2006">
        <mc:Choice Requires="x12ac">
          <x12ac:list>Cán bộ,"Công chức, viên chức"</x12ac:list>
        </mc:Choice>
        <mc:Fallback>
          <formula1>"Cán bộ,Công chức, viên chức"</formula1>
        </mc:Fallback>
      </mc:AlternateContent>
    </dataValidation>
    <dataValidation type="list" allowBlank="1" showInputMessage="1" showErrorMessage="1" sqref="B29:G29" xr:uid="{00000000-0002-0000-0100-000002000000}">
      <formula1>"Nghỉ trong thời gian 12 tháng,Nghỉ sau 12 tháng"</formula1>
    </dataValidation>
  </dataValidations>
  <pageMargins left="0.19685039370078741" right="0.19685039370078741" top="0.55118110236220474" bottom="0.31496062992125984" header="0.35433070866141736" footer="0.2362204724409449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T185"/>
  <sheetViews>
    <sheetView zoomScaleNormal="100" workbookViewId="0">
      <selection activeCell="W5" sqref="W5"/>
    </sheetView>
  </sheetViews>
  <sheetFormatPr defaultRowHeight="18" x14ac:dyDescent="0.25"/>
  <cols>
    <col min="1" max="1" width="5" style="1" customWidth="1"/>
    <col min="2" max="2" width="10.375" style="4" customWidth="1"/>
    <col min="3" max="3" width="8" style="4" customWidth="1"/>
    <col min="4" max="4" width="5.75" style="4" customWidth="1"/>
    <col min="5" max="5" width="6.625" style="1" customWidth="1"/>
    <col min="6" max="6" width="7.125" style="1" customWidth="1"/>
    <col min="7" max="7" width="7" style="1" customWidth="1"/>
    <col min="8" max="8" width="7.875" style="4" customWidth="1"/>
    <col min="9" max="9" width="8" style="4" customWidth="1"/>
    <col min="10" max="10" width="12.875" style="3" customWidth="1"/>
    <col min="11" max="11" width="14.875" style="1" bestFit="1" customWidth="1"/>
    <col min="12" max="12" width="7.75" style="1" customWidth="1"/>
    <col min="13" max="13" width="12" style="1" hidden="1" customWidth="1"/>
    <col min="14" max="14" width="9.875" style="1" hidden="1" customWidth="1"/>
    <col min="15" max="15" width="3.875" style="1" hidden="1" customWidth="1"/>
    <col min="16" max="16" width="13.5" style="1" hidden="1" customWidth="1"/>
    <col min="17" max="17" width="9.875" style="1" hidden="1" customWidth="1"/>
    <col min="18" max="18" width="9.875" style="2" hidden="1" customWidth="1"/>
    <col min="19" max="19" width="3.875" style="1" hidden="1" customWidth="1"/>
    <col min="20" max="20" width="13.5" style="1" hidden="1" customWidth="1"/>
    <col min="21" max="21" width="9" style="1" customWidth="1"/>
    <col min="22" max="16384" width="9" style="1"/>
  </cols>
  <sheetData>
    <row r="1" spans="1:20" ht="18" customHeight="1" x14ac:dyDescent="0.3">
      <c r="A1" s="201" t="s">
        <v>35</v>
      </c>
      <c r="B1" s="201"/>
      <c r="C1" s="201"/>
      <c r="D1" s="201"/>
      <c r="E1" s="47"/>
      <c r="F1" s="47"/>
      <c r="G1" s="47"/>
      <c r="H1" s="47"/>
      <c r="I1" s="47"/>
      <c r="J1" s="108" t="s">
        <v>34</v>
      </c>
      <c r="K1" s="109" t="s">
        <v>137</v>
      </c>
    </row>
    <row r="2" spans="1:20" ht="54" customHeight="1" thickBot="1" x14ac:dyDescent="0.3">
      <c r="A2" s="256" t="s">
        <v>49</v>
      </c>
      <c r="B2" s="257"/>
      <c r="C2" s="257"/>
      <c r="D2" s="257"/>
      <c r="E2" s="257"/>
      <c r="F2" s="257"/>
      <c r="G2" s="257"/>
      <c r="H2" s="257"/>
      <c r="I2" s="257"/>
      <c r="J2" s="257"/>
      <c r="K2" s="257"/>
    </row>
    <row r="3" spans="1:20" s="24" customFormat="1" ht="20.25" customHeight="1" thickBot="1" x14ac:dyDescent="0.35">
      <c r="A3" s="29">
        <v>1</v>
      </c>
      <c r="B3" s="46" t="s">
        <v>33</v>
      </c>
      <c r="C3" s="204"/>
      <c r="D3" s="205"/>
      <c r="E3" s="205"/>
      <c r="F3" s="205"/>
      <c r="G3" s="205"/>
      <c r="H3" s="205"/>
      <c r="I3" s="206"/>
      <c r="J3" s="45" t="s">
        <v>32</v>
      </c>
      <c r="K3" s="58" t="s">
        <v>41</v>
      </c>
      <c r="M3" s="252" t="s">
        <v>40</v>
      </c>
      <c r="N3" s="252"/>
      <c r="O3" s="252"/>
      <c r="P3" s="252"/>
      <c r="Q3" s="253" t="s">
        <v>41</v>
      </c>
      <c r="R3" s="253"/>
      <c r="S3" s="253"/>
      <c r="T3" s="253"/>
    </row>
    <row r="4" spans="1:20" s="43" customFormat="1" ht="33.75" customHeight="1" thickBot="1" x14ac:dyDescent="0.3">
      <c r="A4" s="44">
        <v>2</v>
      </c>
      <c r="B4" s="215" t="s">
        <v>31</v>
      </c>
      <c r="C4" s="215"/>
      <c r="D4" s="215"/>
      <c r="E4" s="249" t="s">
        <v>44</v>
      </c>
      <c r="F4" s="249"/>
      <c r="G4" s="249"/>
      <c r="H4" s="249"/>
      <c r="I4" s="249"/>
      <c r="J4" s="158" t="s">
        <v>60</v>
      </c>
      <c r="K4" s="158" t="s">
        <v>61</v>
      </c>
      <c r="M4" s="72" t="s">
        <v>42</v>
      </c>
      <c r="N4" s="72" t="s">
        <v>43</v>
      </c>
      <c r="O4" s="252"/>
      <c r="P4" s="252"/>
      <c r="Q4" s="73" t="s">
        <v>42</v>
      </c>
      <c r="R4" s="73" t="s">
        <v>43</v>
      </c>
      <c r="S4" s="253"/>
      <c r="T4" s="253"/>
    </row>
    <row r="5" spans="1:20" s="43" customFormat="1" ht="33" customHeight="1" thickBot="1" x14ac:dyDescent="0.3">
      <c r="A5" s="44">
        <v>3</v>
      </c>
      <c r="B5" s="215" t="s">
        <v>30</v>
      </c>
      <c r="C5" s="215"/>
      <c r="D5" s="216"/>
      <c r="E5" s="207"/>
      <c r="F5" s="208"/>
      <c r="G5" s="208"/>
      <c r="H5" s="208"/>
      <c r="I5" s="208"/>
      <c r="J5" s="208"/>
      <c r="K5" s="209"/>
      <c r="M5" s="74"/>
      <c r="N5" s="74"/>
      <c r="O5" s="75"/>
      <c r="P5" s="76"/>
      <c r="Q5" s="74"/>
      <c r="R5" s="74">
        <f>IF(K3="Nữ",VLOOKUP(E6,$Q$7:$S$19,3,1),IF(K3="Nam",VLOOKUP(E6,$M$7:$O$12,3,1)))</f>
        <v>680</v>
      </c>
      <c r="S5" s="75"/>
      <c r="T5" s="76"/>
    </row>
    <row r="6" spans="1:20" s="24" customFormat="1" ht="18" customHeight="1" thickBot="1" x14ac:dyDescent="0.3">
      <c r="A6" s="29">
        <v>4</v>
      </c>
      <c r="B6" s="28" t="s">
        <v>29</v>
      </c>
      <c r="C6" s="27"/>
      <c r="D6" s="29"/>
      <c r="E6" s="210">
        <v>25208</v>
      </c>
      <c r="F6" s="211"/>
      <c r="G6" s="211"/>
      <c r="H6" s="212"/>
      <c r="I6" s="247"/>
      <c r="J6" s="248"/>
      <c r="K6" s="163"/>
      <c r="M6" s="77"/>
      <c r="N6" s="77"/>
      <c r="O6" s="75"/>
      <c r="P6" s="76"/>
      <c r="Q6" s="77"/>
      <c r="R6" s="77"/>
      <c r="S6" s="75"/>
      <c r="T6" s="76"/>
    </row>
    <row r="7" spans="1:20" s="24" customFormat="1" ht="18" customHeight="1" thickBot="1" x14ac:dyDescent="0.35">
      <c r="A7" s="29">
        <v>5</v>
      </c>
      <c r="B7" s="28" t="s">
        <v>28</v>
      </c>
      <c r="C7" s="27"/>
      <c r="D7" s="27"/>
      <c r="E7" s="42">
        <v>15</v>
      </c>
      <c r="F7" s="41" t="s">
        <v>27</v>
      </c>
      <c r="G7" s="40"/>
      <c r="H7" s="39">
        <v>7</v>
      </c>
      <c r="I7" s="38" t="s">
        <v>26</v>
      </c>
      <c r="J7" s="37" t="s">
        <v>25</v>
      </c>
      <c r="K7" s="184">
        <f>(E7)+(IF(H7=0,0,IF(H7&lt;7,1/2,1)))</f>
        <v>16</v>
      </c>
      <c r="L7" s="32"/>
      <c r="M7" s="77">
        <v>22828</v>
      </c>
      <c r="N7" s="77">
        <v>23101</v>
      </c>
      <c r="O7" s="75">
        <f>60*12+9</f>
        <v>729</v>
      </c>
      <c r="P7" s="76" t="str">
        <f t="shared" ref="P7:P12" si="0">QUOTIENT(O7,12) &amp; " Tuổi " &amp; IF(MOD(O7,12)&gt;0,MOD(O7,12) &amp; " Tháng","")</f>
        <v>60 Tuổi 9 Tháng</v>
      </c>
      <c r="Q7" s="77">
        <v>24593</v>
      </c>
      <c r="R7" s="77">
        <v>24837</v>
      </c>
      <c r="S7" s="75">
        <f>56*12</f>
        <v>672</v>
      </c>
      <c r="T7" s="76" t="str">
        <f t="shared" ref="T7:T19" si="1">QUOTIENT(S7,12) &amp; " Tuổi " &amp; IF(MOD(S7,12)&gt;0,MOD(S7,12) &amp; " Tháng","")</f>
        <v xml:space="preserve">56 Tuổi </v>
      </c>
    </row>
    <row r="8" spans="1:20" s="24" customFormat="1" ht="18" customHeight="1" x14ac:dyDescent="0.25">
      <c r="A8" s="29">
        <v>6</v>
      </c>
      <c r="B8" s="28" t="s">
        <v>131</v>
      </c>
      <c r="C8" s="27"/>
      <c r="D8" s="27"/>
      <c r="E8" s="31"/>
      <c r="H8" s="36"/>
      <c r="I8" s="238">
        <v>45323</v>
      </c>
      <c r="J8" s="239"/>
      <c r="K8" s="250" t="str">
        <f>IF(AND(F9&gt;=2,F9&lt;5),"Trong khung NHTT và được hỗ trợ kinh phí",IF(F9&lt;2,"Trong khung NHTT nhưng không được hỗ trợ kinh phí",IF(AND(F9=5,I9=0),"Trong khung NHTT và được hỗ trợ kinh phí",IF(AND(F9&gt;=5,10&gt;=1),"Chưa đủ tuổi NHTT"))))</f>
        <v>Trong khung NHTT nhưng không được hỗ trợ kinh phí</v>
      </c>
      <c r="L8" s="32"/>
      <c r="M8" s="77">
        <v>23102</v>
      </c>
      <c r="N8" s="77">
        <v>23376</v>
      </c>
      <c r="O8" s="75">
        <f>61*12</f>
        <v>732</v>
      </c>
      <c r="P8" s="76" t="str">
        <f t="shared" si="0"/>
        <v xml:space="preserve">61 Tuổi </v>
      </c>
      <c r="Q8" s="77">
        <v>24838</v>
      </c>
      <c r="R8" s="77">
        <v>25081</v>
      </c>
      <c r="S8" s="75">
        <f>56*12+4</f>
        <v>676</v>
      </c>
      <c r="T8" s="76" t="str">
        <f t="shared" si="1"/>
        <v>56 Tuổi 4 Tháng</v>
      </c>
    </row>
    <row r="9" spans="1:20" s="24" customFormat="1" ht="18" customHeight="1" x14ac:dyDescent="0.25">
      <c r="A9" s="29">
        <v>7</v>
      </c>
      <c r="B9" s="34" t="s">
        <v>24</v>
      </c>
      <c r="C9" s="27"/>
      <c r="D9" s="27"/>
      <c r="F9" s="154">
        <f>DATEDIF(I8,K10,"y")</f>
        <v>1</v>
      </c>
      <c r="G9" s="244" t="s">
        <v>77</v>
      </c>
      <c r="H9" s="244"/>
      <c r="I9" s="175">
        <f>DATEDIF(I8,K10,"ym")</f>
        <v>8</v>
      </c>
      <c r="J9" s="176" t="s">
        <v>76</v>
      </c>
      <c r="K9" s="251"/>
      <c r="L9" s="32"/>
      <c r="M9" s="77">
        <v>23377</v>
      </c>
      <c r="N9" s="77">
        <v>23650</v>
      </c>
      <c r="O9" s="75">
        <f>61*12+3</f>
        <v>735</v>
      </c>
      <c r="P9" s="76" t="str">
        <f t="shared" si="0"/>
        <v>61 Tuổi 3 Tháng</v>
      </c>
      <c r="Q9" s="77">
        <v>25082</v>
      </c>
      <c r="R9" s="77">
        <v>25323</v>
      </c>
      <c r="S9" s="75">
        <f>56*12+8</f>
        <v>680</v>
      </c>
      <c r="T9" s="76" t="str">
        <f t="shared" si="1"/>
        <v>56 Tuổi 8 Tháng</v>
      </c>
    </row>
    <row r="10" spans="1:20" s="24" customFormat="1" ht="36.75" customHeight="1" thickBot="1" x14ac:dyDescent="0.3">
      <c r="A10" s="29">
        <v>8</v>
      </c>
      <c r="B10" s="240" t="str">
        <f>IF(K4="Cán bộ","Thời điểm kết thúc nhiệm kỳ","Thời điểm kết thúc lộ trình")</f>
        <v>Thời điểm kết thúc nhiệm kỳ</v>
      </c>
      <c r="C10" s="240"/>
      <c r="D10" s="240"/>
      <c r="E10" s="240"/>
      <c r="F10" s="254">
        <v>45444</v>
      </c>
      <c r="G10" s="254"/>
      <c r="H10" s="255" t="s">
        <v>130</v>
      </c>
      <c r="I10" s="255"/>
      <c r="J10" s="255"/>
      <c r="K10" s="149">
        <f>IF(AND(E6&lt;DATE(1966,4,1),K3="Nam"),DATE(INDEX('Bảng ngày nghỉ hưu'!$H$4:$H$67,MATCH(MONTH(E6)&amp;YEAR(E6),INDEX('Bảng ngày nghỉ hưu'!$D$4:$D$67&amp;'Bảng ngày nghỉ hưu'!$E$4:$E$67,0),0)),INDEX('Bảng ngày nghỉ hưu'!$G$4:$G$67,MATCH(MONTH(E6)&amp;YEAR(E6),INDEX('Bảng ngày nghỉ hưu'!$D$4:$D$67&amp;'Bảng ngày nghỉ hưu'!$E$4:$E$67,0),0)),1),IF(AND(E6&gt;=DATE(1966,4,1),K3="Nam"),DATE(YEAR(E6)+62,MONTH(E6)+1,1),IF(AND(E6&lt;=DATE(1975,4,1),K3="Nữ"),DATE(INDEX('Bảng ngày nghỉ hưu'!$M$4:$M$116,MATCH(MONTH(E6)&amp;YEAR(E6),INDEX('Bảng ngày nghỉ hưu'!$I$4:$I$116&amp;'Bảng ngày nghỉ hưu'!$J$4:$J$116,0),0)),INDEX('Bảng ngày nghỉ hưu'!$L$4:$L$116,MATCH(MONTH(E6)&amp;YEAR(E6),INDEX('Bảng ngày nghỉ hưu'!$I$4:$I$116&amp;'Bảng ngày nghỉ hưu'!$J4:$J$116,0),0)),1),IF(AND(E6&gt;=DATE(1975,5,1),K3="Nữ"),DATE(YEAR(E6)+60,MONTH(E6)+1,1),""))))</f>
        <v>45931</v>
      </c>
      <c r="L10" s="32"/>
      <c r="M10" s="77"/>
      <c r="N10" s="77"/>
      <c r="O10" s="75"/>
      <c r="P10" s="76"/>
      <c r="Q10" s="77"/>
      <c r="R10" s="77"/>
      <c r="S10" s="75"/>
      <c r="T10" s="76"/>
    </row>
    <row r="11" spans="1:20" s="24" customFormat="1" ht="35.25" customHeight="1" x14ac:dyDescent="0.25">
      <c r="A11" s="29">
        <v>9</v>
      </c>
      <c r="B11" s="28" t="s">
        <v>23</v>
      </c>
      <c r="C11" s="27"/>
      <c r="D11" s="27"/>
      <c r="F11" s="59">
        <f>(F9*3)+(IF(I9=0,0,IF(I9&lt;7,1.5,3)))</f>
        <v>6</v>
      </c>
      <c r="G11" s="33"/>
      <c r="H11" s="27"/>
      <c r="I11" s="243" t="str">
        <f>IF(K4="Cán bộ","Số tháng nghỉ trước nhiệm kỳ","Số tháng nghỉ trước lúc kết thúc lộ trình")</f>
        <v>Số tháng nghỉ trước nhiệm kỳ</v>
      </c>
      <c r="J11" s="243"/>
      <c r="K11" s="159">
        <f>IF(F10&lt;K10,DATEDIF(I8,F10,"m"),DATEDIF(I8,K10,"m"))</f>
        <v>4</v>
      </c>
      <c r="L11" s="32"/>
      <c r="M11" s="77">
        <v>23651</v>
      </c>
      <c r="N11" s="77">
        <v>23923</v>
      </c>
      <c r="O11" s="75">
        <f>61*12+6</f>
        <v>738</v>
      </c>
      <c r="P11" s="76" t="str">
        <f t="shared" si="0"/>
        <v>61 Tuổi 6 Tháng</v>
      </c>
      <c r="Q11" s="77">
        <v>25324</v>
      </c>
      <c r="R11" s="77">
        <v>25568</v>
      </c>
      <c r="S11" s="75">
        <f>57*12</f>
        <v>684</v>
      </c>
      <c r="T11" s="76" t="str">
        <f t="shared" si="1"/>
        <v xml:space="preserve">57 Tuổi </v>
      </c>
    </row>
    <row r="12" spans="1:20" s="24" customFormat="1" ht="18" customHeight="1" x14ac:dyDescent="0.25">
      <c r="A12" s="29">
        <v>10</v>
      </c>
      <c r="B12" s="28" t="s">
        <v>21</v>
      </c>
      <c r="C12" s="27"/>
      <c r="D12" s="27"/>
      <c r="H12" s="27"/>
      <c r="I12" s="27"/>
      <c r="J12" s="26"/>
      <c r="K12" s="25"/>
      <c r="M12" s="77">
        <v>24198</v>
      </c>
      <c r="N12" s="77"/>
      <c r="O12" s="75">
        <f>62*12</f>
        <v>744</v>
      </c>
      <c r="P12" s="76" t="str">
        <f t="shared" si="0"/>
        <v xml:space="preserve">62 Tuổi </v>
      </c>
      <c r="Q12" s="77">
        <v>25812</v>
      </c>
      <c r="R12" s="77">
        <v>26053</v>
      </c>
      <c r="S12" s="75">
        <f>57*12+8</f>
        <v>692</v>
      </c>
      <c r="T12" s="76" t="str">
        <f t="shared" si="1"/>
        <v>57 Tuổi 8 Tháng</v>
      </c>
    </row>
    <row r="13" spans="1:20" ht="19.5" customHeight="1" x14ac:dyDescent="0.25">
      <c r="A13" s="197" t="s">
        <v>20</v>
      </c>
      <c r="B13" s="197" t="s">
        <v>19</v>
      </c>
      <c r="C13" s="197" t="s">
        <v>18</v>
      </c>
      <c r="D13" s="197" t="s">
        <v>17</v>
      </c>
      <c r="E13" s="197"/>
      <c r="F13" s="197"/>
      <c r="G13" s="197"/>
      <c r="H13" s="197" t="s">
        <v>16</v>
      </c>
      <c r="I13" s="197" t="s">
        <v>15</v>
      </c>
      <c r="J13" s="233" t="s">
        <v>14</v>
      </c>
      <c r="K13" s="197" t="s">
        <v>13</v>
      </c>
      <c r="M13" s="74"/>
      <c r="N13" s="74"/>
      <c r="O13" s="75"/>
      <c r="P13" s="74"/>
      <c r="Q13" s="77">
        <v>26054</v>
      </c>
      <c r="R13" s="77">
        <v>26298</v>
      </c>
      <c r="S13" s="75">
        <f>58*12</f>
        <v>696</v>
      </c>
      <c r="T13" s="76" t="str">
        <f t="shared" si="1"/>
        <v xml:space="preserve">58 Tuổi </v>
      </c>
    </row>
    <row r="14" spans="1:20" ht="44.25" customHeight="1" x14ac:dyDescent="0.25">
      <c r="A14" s="197"/>
      <c r="B14" s="197"/>
      <c r="C14" s="197"/>
      <c r="D14" s="22" t="s">
        <v>12</v>
      </c>
      <c r="E14" s="23" t="s">
        <v>11</v>
      </c>
      <c r="F14" s="22" t="s">
        <v>10</v>
      </c>
      <c r="G14" s="22" t="s">
        <v>9</v>
      </c>
      <c r="H14" s="197"/>
      <c r="I14" s="197"/>
      <c r="J14" s="233"/>
      <c r="K14" s="197"/>
      <c r="M14" s="74"/>
      <c r="N14" s="74"/>
      <c r="O14" s="75"/>
      <c r="P14" s="74"/>
      <c r="Q14" s="77">
        <v>26299</v>
      </c>
      <c r="R14" s="77">
        <v>26542</v>
      </c>
      <c r="S14" s="75">
        <f>58*12+4</f>
        <v>700</v>
      </c>
      <c r="T14" s="76" t="str">
        <f t="shared" si="1"/>
        <v>58 Tuổi 4 Tháng</v>
      </c>
    </row>
    <row r="15" spans="1:20" ht="18" customHeight="1" x14ac:dyDescent="0.3">
      <c r="A15" s="78"/>
      <c r="B15" s="130"/>
      <c r="C15" s="131"/>
      <c r="D15" s="79"/>
      <c r="E15" s="80"/>
      <c r="F15" s="81"/>
      <c r="G15" s="81"/>
      <c r="H15" s="82">
        <f>(YEAR(I8)-YEAR(B15))*12+(MONTH(I8)-MONTH(B15))</f>
        <v>1489</v>
      </c>
      <c r="I15" s="132" t="str">
        <f t="shared" ref="I15:I20" si="2">IF(B15&gt;=DATE(2023,7,1),"1800",IF(B15&gt;=DATE(2019,7,1),"1490",IF(B15&gt;=DATE(2018,7,1),"1390",IF(B15&gt;=DATE(2017,7,1),"1300",IF(B15&gt;=DATE(2016,5,1),"1210","1150")))))</f>
        <v>1150</v>
      </c>
      <c r="J15" s="84">
        <f t="shared" ref="J15:J20" si="3">((C15+D15+E15+(F15*C15)+((C15+D15+(F15*C15))*G15)))*I15</f>
        <v>0</v>
      </c>
      <c r="K15" s="84">
        <f t="shared" ref="K15:K20" si="4">ROUND(H15*J15,0)</f>
        <v>0</v>
      </c>
      <c r="M15" s="74"/>
      <c r="N15" s="74"/>
      <c r="O15" s="75"/>
      <c r="P15" s="74"/>
      <c r="Q15" s="77">
        <v>26543</v>
      </c>
      <c r="R15" s="77">
        <v>26784</v>
      </c>
      <c r="S15" s="75">
        <f>58*12+8</f>
        <v>704</v>
      </c>
      <c r="T15" s="76" t="str">
        <f t="shared" si="1"/>
        <v>58 Tuổi 8 Tháng</v>
      </c>
    </row>
    <row r="16" spans="1:20" ht="18" customHeight="1" x14ac:dyDescent="0.3">
      <c r="A16" s="85"/>
      <c r="B16" s="133"/>
      <c r="C16" s="134"/>
      <c r="D16" s="87"/>
      <c r="E16" s="88"/>
      <c r="F16" s="89"/>
      <c r="G16" s="89"/>
      <c r="H16" s="135">
        <f>(YEAR(B15)-YEAR(B16))*12+(MONTH(B15)-MONTH(B16))</f>
        <v>0</v>
      </c>
      <c r="I16" s="136" t="str">
        <f t="shared" si="2"/>
        <v>1150</v>
      </c>
      <c r="J16" s="92">
        <f t="shared" si="3"/>
        <v>0</v>
      </c>
      <c r="K16" s="92">
        <f t="shared" si="4"/>
        <v>0</v>
      </c>
      <c r="M16" s="74"/>
      <c r="N16" s="74"/>
      <c r="O16" s="75"/>
      <c r="P16" s="74"/>
      <c r="Q16" s="77">
        <v>26785</v>
      </c>
      <c r="R16" s="77">
        <v>27029</v>
      </c>
      <c r="S16" s="75">
        <f>59*12</f>
        <v>708</v>
      </c>
      <c r="T16" s="76" t="str">
        <f t="shared" si="1"/>
        <v xml:space="preserve">59 Tuổi </v>
      </c>
    </row>
    <row r="17" spans="1:20" ht="18" customHeight="1" x14ac:dyDescent="0.3">
      <c r="A17" s="85"/>
      <c r="B17" s="133"/>
      <c r="C17" s="134"/>
      <c r="D17" s="87"/>
      <c r="E17" s="88"/>
      <c r="F17" s="89"/>
      <c r="G17" s="89"/>
      <c r="H17" s="135">
        <f>(YEAR(B16)-YEAR(B17))*12+(MONTH(B16)-MONTH(B17))</f>
        <v>0</v>
      </c>
      <c r="I17" s="136" t="str">
        <f t="shared" si="2"/>
        <v>1150</v>
      </c>
      <c r="J17" s="92">
        <f t="shared" si="3"/>
        <v>0</v>
      </c>
      <c r="K17" s="92">
        <f t="shared" si="4"/>
        <v>0</v>
      </c>
      <c r="M17" s="74"/>
      <c r="N17" s="74"/>
      <c r="O17" s="75"/>
      <c r="P17" s="74"/>
      <c r="Q17" s="77">
        <v>27030</v>
      </c>
      <c r="R17" s="77">
        <v>27272</v>
      </c>
      <c r="S17" s="75">
        <f>59*12+4</f>
        <v>712</v>
      </c>
      <c r="T17" s="76" t="str">
        <f t="shared" si="1"/>
        <v>59 Tuổi 4 Tháng</v>
      </c>
    </row>
    <row r="18" spans="1:20" ht="18" customHeight="1" x14ac:dyDescent="0.3">
      <c r="A18" s="85"/>
      <c r="B18" s="133"/>
      <c r="C18" s="134"/>
      <c r="D18" s="87"/>
      <c r="E18" s="88"/>
      <c r="F18" s="89"/>
      <c r="G18" s="89"/>
      <c r="H18" s="135">
        <f>(YEAR(B17)-YEAR(B18))*12+(MONTH(B17)-MONTH(B18))</f>
        <v>0</v>
      </c>
      <c r="I18" s="136" t="str">
        <f t="shared" si="2"/>
        <v>1150</v>
      </c>
      <c r="J18" s="92">
        <f t="shared" si="3"/>
        <v>0</v>
      </c>
      <c r="K18" s="92">
        <f t="shared" si="4"/>
        <v>0</v>
      </c>
      <c r="M18" s="74"/>
      <c r="N18" s="74"/>
      <c r="O18" s="75"/>
      <c r="P18" s="74"/>
      <c r="Q18" s="77">
        <v>27273</v>
      </c>
      <c r="R18" s="77">
        <v>27514</v>
      </c>
      <c r="S18" s="75">
        <f>59*12+8</f>
        <v>716</v>
      </c>
      <c r="T18" s="76" t="str">
        <f t="shared" si="1"/>
        <v>59 Tuổi 8 Tháng</v>
      </c>
    </row>
    <row r="19" spans="1:20" ht="18" customHeight="1" x14ac:dyDescent="0.3">
      <c r="A19" s="85"/>
      <c r="B19" s="133"/>
      <c r="C19" s="134"/>
      <c r="D19" s="87"/>
      <c r="E19" s="88"/>
      <c r="F19" s="89"/>
      <c r="G19" s="89"/>
      <c r="H19" s="135">
        <f>(YEAR(B18)-YEAR(B19))*12+(MONTH(B18)-MONTH(B19))</f>
        <v>0</v>
      </c>
      <c r="I19" s="136" t="str">
        <f t="shared" si="2"/>
        <v>1150</v>
      </c>
      <c r="J19" s="92">
        <f t="shared" si="3"/>
        <v>0</v>
      </c>
      <c r="K19" s="92">
        <f t="shared" si="4"/>
        <v>0</v>
      </c>
      <c r="M19" s="74"/>
      <c r="N19" s="74"/>
      <c r="O19" s="75"/>
      <c r="P19" s="74"/>
      <c r="Q19" s="77">
        <v>27515</v>
      </c>
      <c r="R19" s="77"/>
      <c r="S19" s="75">
        <f>60*12</f>
        <v>720</v>
      </c>
      <c r="T19" s="76" t="str">
        <f t="shared" si="1"/>
        <v xml:space="preserve">60 Tuổi </v>
      </c>
    </row>
    <row r="20" spans="1:20" ht="18" customHeight="1" x14ac:dyDescent="0.3">
      <c r="A20" s="93"/>
      <c r="B20" s="137"/>
      <c r="C20" s="138"/>
      <c r="D20" s="95"/>
      <c r="E20" s="96"/>
      <c r="F20" s="97"/>
      <c r="G20" s="97"/>
      <c r="H20" s="139">
        <f>(YEAR(B19)-YEAR(B20))*12+(MONTH(B19)-MONTH(B20))</f>
        <v>0</v>
      </c>
      <c r="I20" s="140" t="str">
        <f t="shared" si="2"/>
        <v>1150</v>
      </c>
      <c r="J20" s="100">
        <f t="shared" si="3"/>
        <v>0</v>
      </c>
      <c r="K20" s="92">
        <f t="shared" si="4"/>
        <v>0</v>
      </c>
      <c r="M20" s="15"/>
      <c r="R20" s="21"/>
    </row>
    <row r="21" spans="1:20" ht="25.5" customHeight="1" x14ac:dyDescent="0.3">
      <c r="A21" s="19"/>
      <c r="B21" s="20" t="s">
        <v>8</v>
      </c>
      <c r="C21" s="18"/>
      <c r="D21" s="18"/>
      <c r="E21" s="19"/>
      <c r="F21" s="18"/>
      <c r="G21" s="18"/>
      <c r="H21" s="51">
        <f>SUM(H15:H20)</f>
        <v>1489</v>
      </c>
      <c r="I21" s="17"/>
      <c r="J21" s="141"/>
      <c r="K21" s="142">
        <f>SUM(K15:K20)</f>
        <v>0</v>
      </c>
      <c r="M21" s="15"/>
    </row>
    <row r="22" spans="1:20" ht="17.25" customHeight="1" x14ac:dyDescent="0.25">
      <c r="A22" s="7"/>
      <c r="B22" s="14" t="s">
        <v>7</v>
      </c>
      <c r="C22" s="8"/>
      <c r="D22" s="8"/>
      <c r="E22" s="7"/>
      <c r="F22" s="7"/>
      <c r="G22" s="7"/>
      <c r="H22" s="237">
        <f>J15</f>
        <v>0</v>
      </c>
      <c r="I22" s="237"/>
      <c r="J22" s="221" t="s">
        <v>47</v>
      </c>
      <c r="K22" s="222"/>
    </row>
    <row r="23" spans="1:20" ht="18.75" customHeight="1" x14ac:dyDescent="0.25">
      <c r="A23" s="7"/>
      <c r="B23" s="14" t="s">
        <v>54</v>
      </c>
      <c r="C23" s="8"/>
      <c r="D23" s="8"/>
      <c r="E23" s="7"/>
      <c r="F23" s="7"/>
      <c r="G23" s="7"/>
      <c r="H23" s="237">
        <f>ROUND(K21/H21,0)</f>
        <v>0</v>
      </c>
      <c r="I23" s="237"/>
      <c r="J23" s="223"/>
      <c r="K23" s="224"/>
    </row>
    <row r="24" spans="1:20" ht="21.75" customHeight="1" x14ac:dyDescent="0.3">
      <c r="A24" s="10" t="s">
        <v>5</v>
      </c>
      <c r="B24" s="13" t="s">
        <v>4</v>
      </c>
      <c r="C24" s="12"/>
      <c r="D24" s="12"/>
      <c r="E24" s="11"/>
      <c r="F24" s="7"/>
      <c r="G24" s="7"/>
      <c r="H24" s="237">
        <f>SUM(H25:H27)</f>
        <v>0</v>
      </c>
      <c r="I24" s="237"/>
      <c r="J24" s="223"/>
      <c r="K24" s="224"/>
    </row>
    <row r="25" spans="1:20" ht="21.95" customHeight="1" x14ac:dyDescent="0.25">
      <c r="A25" s="10">
        <v>1</v>
      </c>
      <c r="B25" s="9" t="s">
        <v>50</v>
      </c>
      <c r="C25" s="8"/>
      <c r="D25" s="8"/>
      <c r="E25" s="7"/>
      <c r="F25" s="7"/>
      <c r="G25" s="7"/>
      <c r="H25" s="236">
        <f>H23*F11</f>
        <v>0</v>
      </c>
      <c r="I25" s="236"/>
      <c r="J25" s="223"/>
      <c r="K25" s="224"/>
    </row>
    <row r="26" spans="1:20" ht="21.95" customHeight="1" x14ac:dyDescent="0.25">
      <c r="A26" s="10">
        <v>2</v>
      </c>
      <c r="B26" s="9" t="s">
        <v>55</v>
      </c>
      <c r="C26" s="8"/>
      <c r="D26" s="8"/>
      <c r="E26" s="7"/>
      <c r="F26" s="7"/>
      <c r="G26" s="7"/>
      <c r="H26" s="236">
        <f>H23*5</f>
        <v>0</v>
      </c>
      <c r="I26" s="236"/>
      <c r="J26" s="223"/>
      <c r="K26" s="224"/>
    </row>
    <row r="27" spans="1:20" ht="21.95" customHeight="1" x14ac:dyDescent="0.25">
      <c r="A27" s="10">
        <v>3</v>
      </c>
      <c r="B27" s="185" t="s">
        <v>62</v>
      </c>
      <c r="C27" s="186"/>
      <c r="D27" s="186"/>
      <c r="E27" s="186"/>
      <c r="F27" s="186"/>
      <c r="G27" s="187"/>
      <c r="H27" s="236">
        <f>IF(B27="Nghỉ trong thời gian 12 tháng",0.5*H22*K11,0.25*H22*K11)</f>
        <v>0</v>
      </c>
      <c r="I27" s="236"/>
      <c r="J27" s="223"/>
      <c r="K27" s="224"/>
    </row>
    <row r="28" spans="1:20" s="105" customFormat="1" ht="21.95" customHeight="1" x14ac:dyDescent="0.3">
      <c r="A28" s="101"/>
      <c r="B28" s="102" t="s">
        <v>0</v>
      </c>
      <c r="C28" s="103"/>
      <c r="D28" s="103"/>
      <c r="E28" s="104"/>
      <c r="F28" s="104"/>
      <c r="G28" s="104"/>
      <c r="H28" s="235">
        <f>H26+H25+H27</f>
        <v>0</v>
      </c>
      <c r="I28" s="235"/>
      <c r="J28" s="225"/>
      <c r="K28" s="226"/>
      <c r="R28" s="106"/>
    </row>
    <row r="29" spans="1:20" x14ac:dyDescent="0.25">
      <c r="B29" s="1"/>
      <c r="C29" s="1"/>
      <c r="D29" s="1"/>
      <c r="H29" s="2"/>
      <c r="I29" s="1"/>
      <c r="J29" s="1"/>
      <c r="R29" s="1"/>
    </row>
    <row r="30" spans="1:20" x14ac:dyDescent="0.25">
      <c r="B30" s="1"/>
      <c r="C30" s="1"/>
      <c r="D30" s="1"/>
      <c r="H30" s="2"/>
      <c r="I30" s="1"/>
      <c r="J30" s="1"/>
      <c r="R30" s="1"/>
    </row>
    <row r="31" spans="1:20" x14ac:dyDescent="0.25">
      <c r="B31" s="1"/>
      <c r="C31" s="1"/>
      <c r="D31" s="1"/>
      <c r="H31" s="2"/>
      <c r="I31" s="1"/>
      <c r="J31" s="1"/>
      <c r="R31" s="1"/>
    </row>
    <row r="32" spans="1:20" x14ac:dyDescent="0.25">
      <c r="B32" s="1"/>
      <c r="C32" s="1"/>
      <c r="D32" s="1"/>
      <c r="H32" s="2"/>
      <c r="I32" s="1"/>
      <c r="J32" s="1"/>
      <c r="R32" s="1"/>
    </row>
    <row r="33" spans="2:18" x14ac:dyDescent="0.25">
      <c r="B33" s="1"/>
      <c r="C33" s="1"/>
      <c r="D33" s="1"/>
      <c r="H33" s="2"/>
      <c r="I33" s="1"/>
      <c r="J33" s="1"/>
      <c r="R33" s="1"/>
    </row>
    <row r="34" spans="2:18" x14ac:dyDescent="0.25">
      <c r="B34" s="1"/>
      <c r="C34" s="1"/>
      <c r="D34" s="1"/>
      <c r="H34" s="2"/>
      <c r="I34" s="1"/>
      <c r="J34" s="1"/>
      <c r="R34" s="1"/>
    </row>
    <row r="35" spans="2:18" x14ac:dyDescent="0.25">
      <c r="B35" s="1"/>
      <c r="C35" s="1"/>
      <c r="D35" s="1"/>
      <c r="H35" s="2"/>
      <c r="I35" s="1"/>
      <c r="J35" s="1"/>
      <c r="R35" s="1"/>
    </row>
    <row r="36" spans="2:18" x14ac:dyDescent="0.25">
      <c r="B36" s="1"/>
      <c r="C36" s="1"/>
      <c r="D36" s="1"/>
      <c r="H36" s="2"/>
      <c r="I36" s="1"/>
      <c r="J36" s="1"/>
      <c r="R36" s="1"/>
    </row>
    <row r="37" spans="2:18" x14ac:dyDescent="0.25">
      <c r="B37" s="1"/>
      <c r="C37" s="1"/>
      <c r="D37" s="1"/>
      <c r="H37" s="2"/>
      <c r="I37" s="1"/>
      <c r="J37" s="1"/>
      <c r="R37" s="1"/>
    </row>
    <row r="38" spans="2:18" x14ac:dyDescent="0.25">
      <c r="B38" s="1"/>
      <c r="C38" s="1"/>
      <c r="D38" s="1"/>
      <c r="H38" s="2"/>
      <c r="I38" s="1"/>
      <c r="J38" s="1"/>
      <c r="R38" s="1"/>
    </row>
    <row r="39" spans="2:18" x14ac:dyDescent="0.25">
      <c r="B39" s="1"/>
      <c r="C39" s="1"/>
      <c r="D39" s="1"/>
      <c r="H39" s="2"/>
      <c r="I39" s="1"/>
      <c r="J39" s="1"/>
      <c r="R39" s="1"/>
    </row>
    <row r="40" spans="2:18" x14ac:dyDescent="0.25">
      <c r="B40" s="1"/>
      <c r="C40" s="1"/>
      <c r="D40" s="1"/>
      <c r="H40" s="2"/>
      <c r="I40" s="1"/>
      <c r="J40" s="1"/>
      <c r="R40" s="1"/>
    </row>
    <row r="41" spans="2:18" x14ac:dyDescent="0.25">
      <c r="B41" s="1"/>
      <c r="C41" s="1"/>
      <c r="D41" s="1"/>
      <c r="H41" s="2"/>
      <c r="I41" s="1"/>
      <c r="J41" s="1"/>
      <c r="R41" s="1"/>
    </row>
    <row r="42" spans="2:18" x14ac:dyDescent="0.25">
      <c r="B42" s="1"/>
      <c r="C42" s="1"/>
      <c r="D42" s="1"/>
      <c r="H42" s="2"/>
      <c r="I42" s="1"/>
      <c r="J42" s="1"/>
      <c r="R42" s="1"/>
    </row>
    <row r="43" spans="2:18" x14ac:dyDescent="0.25">
      <c r="B43" s="1"/>
      <c r="C43" s="1"/>
      <c r="D43" s="1"/>
      <c r="H43" s="2"/>
      <c r="I43" s="1"/>
      <c r="J43" s="1"/>
      <c r="R43" s="1"/>
    </row>
    <row r="44" spans="2:18" x14ac:dyDescent="0.25">
      <c r="B44" s="1"/>
      <c r="C44" s="1"/>
      <c r="D44" s="1"/>
      <c r="H44" s="2"/>
      <c r="I44" s="1"/>
      <c r="J44" s="1"/>
      <c r="R44" s="1"/>
    </row>
    <row r="45" spans="2:18" x14ac:dyDescent="0.25">
      <c r="B45" s="1"/>
      <c r="C45" s="1"/>
      <c r="D45" s="1"/>
      <c r="H45" s="2"/>
      <c r="I45" s="1"/>
      <c r="J45" s="1"/>
      <c r="R45" s="1"/>
    </row>
    <row r="46" spans="2:18" s="5" customFormat="1" x14ac:dyDescent="0.25">
      <c r="B46" s="1"/>
      <c r="H46" s="6"/>
    </row>
    <row r="47" spans="2:18" s="5" customFormat="1" x14ac:dyDescent="0.25">
      <c r="B47" s="1"/>
      <c r="H47" s="6"/>
    </row>
    <row r="48" spans="2:18" s="5" customFormat="1" x14ac:dyDescent="0.25">
      <c r="B48" s="1"/>
      <c r="H48" s="6"/>
    </row>
    <row r="49" spans="2:18" s="5" customFormat="1" x14ac:dyDescent="0.25">
      <c r="B49" s="1"/>
      <c r="C49" s="1"/>
      <c r="D49" s="1"/>
      <c r="E49" s="1"/>
      <c r="F49" s="1"/>
      <c r="G49" s="1"/>
      <c r="H49" s="2"/>
      <c r="I49" s="1"/>
    </row>
    <row r="50" spans="2:18" s="5" customFormat="1" x14ac:dyDescent="0.25">
      <c r="B50" s="1"/>
      <c r="C50" s="1"/>
      <c r="D50" s="1"/>
      <c r="E50" s="1"/>
      <c r="F50" s="1"/>
      <c r="G50" s="1"/>
      <c r="H50" s="2"/>
      <c r="I50" s="1"/>
    </row>
    <row r="51" spans="2:18" x14ac:dyDescent="0.25">
      <c r="B51" s="1"/>
      <c r="C51" s="1"/>
      <c r="D51" s="1"/>
      <c r="H51" s="2"/>
      <c r="I51" s="1"/>
      <c r="J51" s="1"/>
      <c r="R51" s="1"/>
    </row>
    <row r="52" spans="2:18" x14ac:dyDescent="0.25">
      <c r="B52" s="1"/>
      <c r="C52" s="1"/>
      <c r="D52" s="1"/>
      <c r="H52" s="2"/>
      <c r="I52" s="1"/>
      <c r="J52" s="1"/>
      <c r="R52" s="1"/>
    </row>
    <row r="53" spans="2:18" x14ac:dyDescent="0.25">
      <c r="B53" s="1"/>
      <c r="C53" s="1"/>
      <c r="D53" s="1"/>
      <c r="H53" s="2"/>
      <c r="I53" s="1"/>
      <c r="J53" s="1"/>
      <c r="R53" s="1"/>
    </row>
    <row r="54" spans="2:18" x14ac:dyDescent="0.25">
      <c r="B54" s="1"/>
      <c r="C54" s="1"/>
      <c r="D54" s="1"/>
      <c r="H54" s="2"/>
      <c r="I54" s="1"/>
      <c r="J54" s="1"/>
      <c r="R54" s="1"/>
    </row>
    <row r="55" spans="2:18" x14ac:dyDescent="0.25">
      <c r="B55" s="1"/>
      <c r="C55" s="1"/>
      <c r="D55" s="1"/>
      <c r="H55" s="2"/>
      <c r="I55" s="1"/>
      <c r="J55" s="1"/>
      <c r="R55" s="1"/>
    </row>
    <row r="56" spans="2:18" x14ac:dyDescent="0.25">
      <c r="B56" s="1"/>
      <c r="C56" s="1"/>
      <c r="D56" s="1"/>
      <c r="H56" s="2"/>
      <c r="I56" s="1"/>
      <c r="J56" s="1"/>
      <c r="R56" s="1"/>
    </row>
    <row r="57" spans="2:18" x14ac:dyDescent="0.25">
      <c r="B57" s="1"/>
      <c r="C57" s="1"/>
      <c r="D57" s="1"/>
      <c r="E57" s="2"/>
      <c r="H57" s="1"/>
      <c r="I57" s="1"/>
      <c r="J57" s="1"/>
      <c r="R57" s="1"/>
    </row>
    <row r="58" spans="2:18" x14ac:dyDescent="0.25">
      <c r="B58" s="1"/>
      <c r="C58" s="1"/>
      <c r="D58" s="1"/>
      <c r="E58" s="2"/>
      <c r="H58" s="1"/>
      <c r="I58" s="1"/>
      <c r="J58" s="1"/>
      <c r="R58" s="1"/>
    </row>
    <row r="59" spans="2:18" x14ac:dyDescent="0.25">
      <c r="B59" s="1"/>
      <c r="C59" s="1"/>
      <c r="D59" s="1"/>
      <c r="E59" s="2"/>
      <c r="H59" s="1"/>
      <c r="I59" s="1"/>
      <c r="J59" s="1"/>
      <c r="R59" s="1"/>
    </row>
    <row r="60" spans="2:18" x14ac:dyDescent="0.25">
      <c r="B60" s="1"/>
      <c r="C60" s="1"/>
      <c r="D60" s="1"/>
      <c r="E60" s="2"/>
      <c r="H60" s="1"/>
      <c r="I60" s="1"/>
      <c r="J60" s="1"/>
      <c r="R60" s="1"/>
    </row>
    <row r="61" spans="2:18" x14ac:dyDescent="0.25">
      <c r="B61" s="1"/>
      <c r="C61" s="1"/>
      <c r="D61" s="1"/>
      <c r="E61" s="2"/>
      <c r="H61" s="1"/>
      <c r="I61" s="1"/>
      <c r="J61" s="1"/>
      <c r="R61" s="1"/>
    </row>
    <row r="62" spans="2:18" x14ac:dyDescent="0.25">
      <c r="B62" s="1"/>
      <c r="C62" s="1"/>
      <c r="D62" s="1"/>
      <c r="E62" s="2"/>
      <c r="H62" s="1"/>
      <c r="I62" s="1"/>
      <c r="J62" s="1"/>
      <c r="R62" s="1"/>
    </row>
    <row r="63" spans="2:18" x14ac:dyDescent="0.25">
      <c r="B63" s="1"/>
      <c r="C63" s="1"/>
      <c r="D63" s="1"/>
      <c r="E63" s="2"/>
      <c r="H63" s="1"/>
      <c r="I63" s="1"/>
      <c r="J63" s="1"/>
      <c r="R63" s="1"/>
    </row>
    <row r="64" spans="2:18" x14ac:dyDescent="0.25">
      <c r="B64" s="1"/>
      <c r="C64" s="1"/>
      <c r="D64" s="1"/>
      <c r="E64" s="2"/>
      <c r="H64" s="1"/>
      <c r="I64" s="1"/>
      <c r="J64" s="1"/>
      <c r="R64" s="1"/>
    </row>
    <row r="65" spans="2:18" x14ac:dyDescent="0.25">
      <c r="B65" s="1"/>
      <c r="C65" s="1"/>
      <c r="D65" s="1"/>
      <c r="E65" s="2"/>
      <c r="H65" s="1"/>
      <c r="I65" s="1"/>
      <c r="J65" s="1"/>
      <c r="R65" s="1"/>
    </row>
    <row r="66" spans="2:18" x14ac:dyDescent="0.25">
      <c r="B66" s="1"/>
      <c r="C66" s="1"/>
      <c r="D66" s="1"/>
      <c r="E66" s="2"/>
      <c r="H66" s="1"/>
      <c r="I66" s="1"/>
      <c r="J66" s="1"/>
      <c r="R66" s="1"/>
    </row>
    <row r="67" spans="2:18" x14ac:dyDescent="0.25">
      <c r="B67" s="1"/>
      <c r="C67" s="1"/>
      <c r="D67" s="1"/>
      <c r="E67" s="2"/>
      <c r="H67" s="1"/>
      <c r="I67" s="1"/>
      <c r="J67" s="1"/>
      <c r="R67" s="1"/>
    </row>
    <row r="68" spans="2:18" x14ac:dyDescent="0.25">
      <c r="B68" s="1"/>
      <c r="C68" s="1"/>
      <c r="D68" s="1"/>
      <c r="E68" s="2"/>
      <c r="H68" s="1"/>
      <c r="I68" s="1"/>
      <c r="J68" s="1"/>
      <c r="R68" s="1"/>
    </row>
    <row r="69" spans="2:18" x14ac:dyDescent="0.25">
      <c r="B69" s="1"/>
      <c r="C69" s="1"/>
      <c r="D69" s="1"/>
      <c r="E69" s="2"/>
      <c r="H69" s="1"/>
      <c r="I69" s="1"/>
      <c r="J69" s="1"/>
      <c r="R69" s="1"/>
    </row>
    <row r="70" spans="2:18" x14ac:dyDescent="0.25">
      <c r="B70" s="5"/>
      <c r="C70" s="5"/>
      <c r="D70" s="5"/>
      <c r="E70" s="6"/>
      <c r="F70" s="5"/>
      <c r="G70" s="5"/>
      <c r="H70" s="1"/>
      <c r="I70" s="1"/>
      <c r="J70" s="1"/>
      <c r="R70" s="1"/>
    </row>
    <row r="71" spans="2:18" x14ac:dyDescent="0.25">
      <c r="B71" s="5"/>
      <c r="C71" s="5"/>
      <c r="D71" s="5"/>
      <c r="E71" s="6"/>
      <c r="F71" s="5"/>
      <c r="G71" s="5"/>
      <c r="H71" s="1"/>
      <c r="I71" s="1"/>
      <c r="J71" s="1"/>
      <c r="R71" s="1"/>
    </row>
    <row r="72" spans="2:18" x14ac:dyDescent="0.25">
      <c r="B72" s="5"/>
      <c r="C72" s="5"/>
      <c r="D72" s="5"/>
      <c r="E72" s="6"/>
      <c r="F72" s="5"/>
      <c r="G72" s="5"/>
      <c r="H72" s="1"/>
      <c r="I72" s="1"/>
      <c r="J72" s="1"/>
      <c r="R72" s="1"/>
    </row>
    <row r="73" spans="2:18" x14ac:dyDescent="0.25">
      <c r="B73" s="5"/>
      <c r="C73" s="5"/>
      <c r="D73" s="5"/>
      <c r="E73" s="6"/>
      <c r="F73" s="5"/>
      <c r="G73" s="5"/>
      <c r="H73" s="1"/>
      <c r="I73" s="1"/>
      <c r="J73" s="1"/>
      <c r="R73" s="1"/>
    </row>
    <row r="74" spans="2:18" x14ac:dyDescent="0.25">
      <c r="B74" s="5"/>
      <c r="C74" s="5"/>
      <c r="D74" s="5"/>
      <c r="E74" s="6"/>
      <c r="F74" s="5"/>
      <c r="G74" s="5"/>
      <c r="H74" s="1"/>
      <c r="I74" s="1"/>
      <c r="J74" s="1"/>
      <c r="R74" s="1"/>
    </row>
    <row r="75" spans="2:18" x14ac:dyDescent="0.25">
      <c r="B75" s="5"/>
      <c r="C75" s="5"/>
      <c r="D75" s="5"/>
      <c r="E75" s="6"/>
      <c r="F75" s="5"/>
      <c r="G75" s="5"/>
      <c r="H75" s="1"/>
      <c r="I75" s="1"/>
      <c r="J75" s="1"/>
      <c r="R75" s="1"/>
    </row>
    <row r="76" spans="2:18" x14ac:dyDescent="0.25">
      <c r="B76" s="5"/>
      <c r="C76" s="5"/>
      <c r="D76" s="5"/>
      <c r="E76" s="6"/>
      <c r="F76" s="5"/>
      <c r="G76" s="5"/>
      <c r="H76" s="1"/>
      <c r="I76" s="1"/>
      <c r="J76" s="1"/>
      <c r="R76" s="1"/>
    </row>
    <row r="77" spans="2:18" s="5" customFormat="1" x14ac:dyDescent="0.25">
      <c r="E77" s="6"/>
    </row>
    <row r="78" spans="2:18" s="5" customFormat="1" x14ac:dyDescent="0.25">
      <c r="E78" s="6"/>
    </row>
    <row r="79" spans="2:18" s="5" customFormat="1" x14ac:dyDescent="0.25">
      <c r="E79" s="6"/>
    </row>
    <row r="80" spans="2:18" s="5" customFormat="1" x14ac:dyDescent="0.25">
      <c r="B80" s="1"/>
      <c r="C80" s="1"/>
      <c r="D80" s="1"/>
      <c r="E80" s="2"/>
      <c r="F80" s="1"/>
      <c r="G80" s="1"/>
    </row>
    <row r="81" spans="2:18" s="5" customFormat="1" x14ac:dyDescent="0.25">
      <c r="B81" s="1"/>
      <c r="C81" s="1"/>
      <c r="D81" s="1"/>
      <c r="E81" s="2"/>
      <c r="F81" s="1"/>
      <c r="G81" s="1"/>
    </row>
    <row r="82" spans="2:18" s="5" customFormat="1" x14ac:dyDescent="0.25">
      <c r="B82" s="1"/>
      <c r="C82" s="1"/>
      <c r="D82" s="1"/>
      <c r="E82" s="2"/>
      <c r="F82" s="1"/>
      <c r="G82" s="1"/>
    </row>
    <row r="83" spans="2:18" s="5" customFormat="1" x14ac:dyDescent="0.25">
      <c r="B83" s="1"/>
      <c r="C83" s="1"/>
      <c r="D83" s="1"/>
      <c r="E83" s="2"/>
      <c r="F83" s="1"/>
      <c r="G83" s="1"/>
    </row>
    <row r="84" spans="2:18" s="5" customFormat="1" x14ac:dyDescent="0.25">
      <c r="B84" s="1"/>
      <c r="C84" s="1"/>
      <c r="D84" s="1"/>
      <c r="E84" s="2"/>
      <c r="F84" s="1"/>
      <c r="G84" s="1"/>
    </row>
    <row r="85" spans="2:18" s="5" customFormat="1" x14ac:dyDescent="0.25">
      <c r="B85" s="1"/>
      <c r="C85" s="1"/>
      <c r="D85" s="1"/>
      <c r="E85" s="2"/>
      <c r="F85" s="1"/>
      <c r="G85" s="1"/>
    </row>
    <row r="86" spans="2:18" s="5" customFormat="1" x14ac:dyDescent="0.25">
      <c r="B86" s="1"/>
      <c r="C86" s="1"/>
      <c r="D86" s="1"/>
      <c r="E86" s="2"/>
      <c r="F86" s="1"/>
      <c r="G86" s="1"/>
    </row>
    <row r="87" spans="2:18" x14ac:dyDescent="0.25">
      <c r="B87" s="1"/>
      <c r="C87" s="1"/>
      <c r="D87" s="1"/>
      <c r="E87" s="2"/>
      <c r="H87" s="1"/>
      <c r="I87" s="1"/>
      <c r="J87" s="1"/>
      <c r="R87" s="1"/>
    </row>
    <row r="88" spans="2:18" x14ac:dyDescent="0.25">
      <c r="B88" s="1"/>
      <c r="C88" s="1"/>
      <c r="D88" s="1"/>
      <c r="E88" s="2"/>
      <c r="H88" s="1"/>
      <c r="I88" s="1"/>
      <c r="J88" s="1"/>
      <c r="R88" s="1"/>
    </row>
    <row r="89" spans="2:18" x14ac:dyDescent="0.25">
      <c r="B89" s="1"/>
      <c r="C89" s="1"/>
      <c r="D89" s="1"/>
      <c r="E89" s="2"/>
      <c r="H89" s="1"/>
      <c r="I89" s="1"/>
      <c r="J89" s="1"/>
      <c r="R89" s="1"/>
    </row>
    <row r="90" spans="2:18" x14ac:dyDescent="0.25">
      <c r="B90" s="1"/>
      <c r="C90" s="1"/>
      <c r="D90" s="1"/>
      <c r="E90" s="2"/>
      <c r="H90" s="1"/>
      <c r="I90" s="1"/>
      <c r="J90" s="1"/>
      <c r="R90" s="1"/>
    </row>
    <row r="91" spans="2:18" x14ac:dyDescent="0.25">
      <c r="B91" s="1"/>
      <c r="C91" s="1"/>
      <c r="D91" s="1"/>
      <c r="E91" s="2"/>
      <c r="H91" s="1"/>
      <c r="I91" s="1"/>
      <c r="J91" s="1"/>
      <c r="R91" s="1"/>
    </row>
    <row r="92" spans="2:18" x14ac:dyDescent="0.25">
      <c r="B92" s="1"/>
      <c r="C92" s="1"/>
      <c r="D92" s="1"/>
      <c r="E92" s="2"/>
      <c r="H92" s="1"/>
      <c r="I92" s="1"/>
      <c r="J92" s="1"/>
      <c r="R92" s="1"/>
    </row>
    <row r="93" spans="2:18" x14ac:dyDescent="0.25">
      <c r="B93" s="1"/>
      <c r="C93" s="1"/>
      <c r="D93" s="1"/>
      <c r="E93" s="2"/>
      <c r="H93" s="1"/>
      <c r="I93" s="1"/>
      <c r="J93" s="1"/>
      <c r="R93" s="1"/>
    </row>
    <row r="94" spans="2:18" x14ac:dyDescent="0.25">
      <c r="B94" s="1"/>
      <c r="C94" s="1"/>
      <c r="D94" s="1"/>
      <c r="E94" s="2"/>
      <c r="H94" s="1"/>
      <c r="I94" s="1"/>
      <c r="J94" s="1"/>
      <c r="R94" s="1"/>
    </row>
    <row r="95" spans="2:18" x14ac:dyDescent="0.25">
      <c r="B95" s="1"/>
      <c r="C95" s="1"/>
      <c r="D95" s="1"/>
      <c r="E95" s="2"/>
      <c r="H95" s="1"/>
      <c r="I95" s="1"/>
      <c r="J95" s="1"/>
      <c r="R95" s="1"/>
    </row>
    <row r="96" spans="2:18" x14ac:dyDescent="0.25">
      <c r="B96" s="1"/>
      <c r="C96" s="1"/>
      <c r="D96" s="1"/>
      <c r="E96" s="2"/>
      <c r="H96" s="1"/>
      <c r="I96" s="1"/>
      <c r="J96" s="1"/>
      <c r="R96" s="1"/>
    </row>
    <row r="97" spans="5:5" s="1" customFormat="1" x14ac:dyDescent="0.25">
      <c r="E97" s="2"/>
    </row>
    <row r="98" spans="5:5" s="1" customFormat="1" ht="38.25" customHeight="1" x14ac:dyDescent="0.25">
      <c r="E98" s="2"/>
    </row>
    <row r="99" spans="5:5" s="1" customFormat="1" x14ac:dyDescent="0.25">
      <c r="E99" s="2"/>
    </row>
    <row r="100" spans="5:5" s="1" customFormat="1" x14ac:dyDescent="0.25">
      <c r="E100" s="2"/>
    </row>
    <row r="101" spans="5:5" s="1" customFormat="1" x14ac:dyDescent="0.25">
      <c r="E101" s="2"/>
    </row>
    <row r="102" spans="5:5" s="1" customFormat="1" x14ac:dyDescent="0.25">
      <c r="E102" s="2"/>
    </row>
    <row r="103" spans="5:5" s="1" customFormat="1" x14ac:dyDescent="0.25">
      <c r="E103" s="2"/>
    </row>
    <row r="104" spans="5:5" s="1" customFormat="1" x14ac:dyDescent="0.25">
      <c r="E104" s="2"/>
    </row>
    <row r="105" spans="5:5" s="1" customFormat="1" x14ac:dyDescent="0.25">
      <c r="E105" s="2"/>
    </row>
    <row r="106" spans="5:5" s="1" customFormat="1" x14ac:dyDescent="0.25">
      <c r="E106" s="2"/>
    </row>
    <row r="107" spans="5:5" s="1" customFormat="1" x14ac:dyDescent="0.25">
      <c r="E107" s="2"/>
    </row>
    <row r="108" spans="5:5" s="1" customFormat="1" x14ac:dyDescent="0.25">
      <c r="E108" s="2"/>
    </row>
    <row r="109" spans="5:5" s="1" customFormat="1" x14ac:dyDescent="0.25">
      <c r="E109" s="2"/>
    </row>
    <row r="110" spans="5:5" s="1" customFormat="1" x14ac:dyDescent="0.25">
      <c r="E110" s="2"/>
    </row>
    <row r="111" spans="5:5" s="1" customFormat="1" x14ac:dyDescent="0.25">
      <c r="E111" s="2"/>
    </row>
    <row r="112" spans="5:5" s="1" customFormat="1" x14ac:dyDescent="0.25">
      <c r="E112" s="2"/>
    </row>
    <row r="113" spans="5:5" s="1" customFormat="1" x14ac:dyDescent="0.25">
      <c r="E113" s="2"/>
    </row>
    <row r="114" spans="5:5" s="1" customFormat="1" x14ac:dyDescent="0.25">
      <c r="E114" s="2"/>
    </row>
    <row r="115" spans="5:5" s="1" customFormat="1" x14ac:dyDescent="0.25">
      <c r="E115" s="2"/>
    </row>
    <row r="116" spans="5:5" s="1" customFormat="1" x14ac:dyDescent="0.25">
      <c r="E116" s="2"/>
    </row>
    <row r="117" spans="5:5" s="1" customFormat="1" x14ac:dyDescent="0.25">
      <c r="E117" s="2"/>
    </row>
    <row r="118" spans="5:5" s="1" customFormat="1" x14ac:dyDescent="0.25">
      <c r="E118" s="2"/>
    </row>
    <row r="119" spans="5:5" s="1" customFormat="1" x14ac:dyDescent="0.25">
      <c r="E119" s="2"/>
    </row>
    <row r="120" spans="5:5" s="1" customFormat="1" x14ac:dyDescent="0.25">
      <c r="E120" s="2"/>
    </row>
    <row r="121" spans="5:5" s="1" customFormat="1" x14ac:dyDescent="0.25">
      <c r="E121" s="2"/>
    </row>
    <row r="122" spans="5:5" s="1" customFormat="1" x14ac:dyDescent="0.25">
      <c r="E122" s="2"/>
    </row>
    <row r="123" spans="5:5" s="1" customFormat="1" x14ac:dyDescent="0.25">
      <c r="E123" s="2"/>
    </row>
    <row r="124" spans="5:5" s="1" customFormat="1" x14ac:dyDescent="0.25">
      <c r="E124" s="2"/>
    </row>
    <row r="125" spans="5:5" s="1" customFormat="1" x14ac:dyDescent="0.25">
      <c r="E125" s="2"/>
    </row>
    <row r="126" spans="5:5" s="1" customFormat="1" x14ac:dyDescent="0.25">
      <c r="E126" s="2"/>
    </row>
    <row r="127" spans="5:5" s="1" customFormat="1" x14ac:dyDescent="0.25">
      <c r="E127" s="2"/>
    </row>
    <row r="128" spans="5:5" s="1" customFormat="1" x14ac:dyDescent="0.25">
      <c r="E128" s="2"/>
    </row>
    <row r="129" spans="5:5" s="1" customFormat="1" x14ac:dyDescent="0.25">
      <c r="E129" s="2"/>
    </row>
    <row r="130" spans="5:5" s="1" customFormat="1" x14ac:dyDescent="0.25">
      <c r="E130" s="2"/>
    </row>
    <row r="131" spans="5:5" s="1" customFormat="1" x14ac:dyDescent="0.25">
      <c r="E131" s="2"/>
    </row>
    <row r="132" spans="5:5" s="1" customFormat="1" x14ac:dyDescent="0.25">
      <c r="E132" s="2"/>
    </row>
    <row r="133" spans="5:5" s="1" customFormat="1" x14ac:dyDescent="0.25">
      <c r="E133" s="2"/>
    </row>
    <row r="134" spans="5:5" s="1" customFormat="1" x14ac:dyDescent="0.25">
      <c r="E134" s="2"/>
    </row>
    <row r="135" spans="5:5" s="1" customFormat="1" x14ac:dyDescent="0.25">
      <c r="E135" s="2"/>
    </row>
    <row r="136" spans="5:5" s="1" customFormat="1" x14ac:dyDescent="0.25">
      <c r="E136" s="2"/>
    </row>
    <row r="137" spans="5:5" s="1" customFormat="1" x14ac:dyDescent="0.25">
      <c r="E137" s="2"/>
    </row>
    <row r="138" spans="5:5" s="1" customFormat="1" x14ac:dyDescent="0.25">
      <c r="E138" s="2"/>
    </row>
    <row r="139" spans="5:5" s="1" customFormat="1" x14ac:dyDescent="0.25">
      <c r="E139" s="2"/>
    </row>
    <row r="140" spans="5:5" s="1" customFormat="1" x14ac:dyDescent="0.25">
      <c r="E140" s="2"/>
    </row>
    <row r="141" spans="5:5" s="1" customFormat="1" x14ac:dyDescent="0.25">
      <c r="E141" s="2"/>
    </row>
    <row r="142" spans="5:5" s="1" customFormat="1" x14ac:dyDescent="0.25">
      <c r="E142" s="2"/>
    </row>
    <row r="143" spans="5:5" s="1" customFormat="1" x14ac:dyDescent="0.25">
      <c r="E143" s="2"/>
    </row>
    <row r="144" spans="5:5" s="1" customFormat="1" x14ac:dyDescent="0.25">
      <c r="E144" s="2"/>
    </row>
    <row r="145" spans="5:5" s="1" customFormat="1" x14ac:dyDescent="0.25">
      <c r="E145" s="2"/>
    </row>
    <row r="146" spans="5:5" s="1" customFormat="1" x14ac:dyDescent="0.25">
      <c r="E146" s="2"/>
    </row>
    <row r="147" spans="5:5" s="1" customFormat="1" x14ac:dyDescent="0.25">
      <c r="E147" s="2"/>
    </row>
    <row r="148" spans="5:5" s="1" customFormat="1" x14ac:dyDescent="0.25">
      <c r="E148" s="2"/>
    </row>
    <row r="149" spans="5:5" s="1" customFormat="1" x14ac:dyDescent="0.25">
      <c r="E149" s="2"/>
    </row>
    <row r="150" spans="5:5" s="1" customFormat="1" x14ac:dyDescent="0.25">
      <c r="E150" s="2"/>
    </row>
    <row r="151" spans="5:5" s="1" customFormat="1" x14ac:dyDescent="0.25">
      <c r="E151" s="2"/>
    </row>
    <row r="152" spans="5:5" s="1" customFormat="1" x14ac:dyDescent="0.25">
      <c r="E152" s="2"/>
    </row>
    <row r="153" spans="5:5" s="1" customFormat="1" x14ac:dyDescent="0.25">
      <c r="E153" s="2"/>
    </row>
    <row r="154" spans="5:5" s="1" customFormat="1" x14ac:dyDescent="0.25">
      <c r="E154" s="2"/>
    </row>
    <row r="155" spans="5:5" s="1" customFormat="1" x14ac:dyDescent="0.25">
      <c r="E155" s="2"/>
    </row>
    <row r="156" spans="5:5" s="1" customFormat="1" x14ac:dyDescent="0.25">
      <c r="E156" s="2"/>
    </row>
    <row r="157" spans="5:5" s="1" customFormat="1" x14ac:dyDescent="0.25">
      <c r="E157" s="2"/>
    </row>
    <row r="158" spans="5:5" s="1" customFormat="1" x14ac:dyDescent="0.25">
      <c r="E158" s="2"/>
    </row>
    <row r="159" spans="5:5" s="1" customFormat="1" x14ac:dyDescent="0.25">
      <c r="E159" s="2"/>
    </row>
    <row r="160" spans="5:5" s="1" customFormat="1" x14ac:dyDescent="0.25">
      <c r="E160" s="2"/>
    </row>
    <row r="161" spans="5:5" s="1" customFormat="1" x14ac:dyDescent="0.25">
      <c r="E161" s="2"/>
    </row>
    <row r="162" spans="5:5" s="1" customFormat="1" x14ac:dyDescent="0.25">
      <c r="E162" s="2"/>
    </row>
    <row r="163" spans="5:5" s="1" customFormat="1" x14ac:dyDescent="0.25">
      <c r="E163" s="2"/>
    </row>
    <row r="164" spans="5:5" s="1" customFormat="1" x14ac:dyDescent="0.25">
      <c r="E164" s="2"/>
    </row>
    <row r="165" spans="5:5" s="1" customFormat="1" x14ac:dyDescent="0.25">
      <c r="E165" s="2"/>
    </row>
    <row r="166" spans="5:5" s="1" customFormat="1" x14ac:dyDescent="0.25">
      <c r="E166" s="2"/>
    </row>
    <row r="167" spans="5:5" s="1" customFormat="1" x14ac:dyDescent="0.25">
      <c r="E167" s="2"/>
    </row>
    <row r="168" spans="5:5" s="1" customFormat="1" x14ac:dyDescent="0.25">
      <c r="E168" s="2"/>
    </row>
    <row r="169" spans="5:5" s="1" customFormat="1" x14ac:dyDescent="0.25">
      <c r="E169" s="2"/>
    </row>
    <row r="170" spans="5:5" s="1" customFormat="1" x14ac:dyDescent="0.25">
      <c r="E170" s="2"/>
    </row>
    <row r="171" spans="5:5" s="1" customFormat="1" x14ac:dyDescent="0.25">
      <c r="E171" s="2"/>
    </row>
    <row r="172" spans="5:5" s="1" customFormat="1" x14ac:dyDescent="0.25">
      <c r="E172" s="2"/>
    </row>
    <row r="173" spans="5:5" s="1" customFormat="1" x14ac:dyDescent="0.25">
      <c r="E173" s="2"/>
    </row>
    <row r="174" spans="5:5" s="1" customFormat="1" x14ac:dyDescent="0.25">
      <c r="E174" s="2"/>
    </row>
    <row r="175" spans="5:5" s="1" customFormat="1" x14ac:dyDescent="0.25">
      <c r="E175" s="2"/>
    </row>
    <row r="176" spans="5:5" s="1" customFormat="1" x14ac:dyDescent="0.25">
      <c r="E176" s="2"/>
    </row>
    <row r="177" spans="2:18" x14ac:dyDescent="0.25">
      <c r="B177" s="1"/>
      <c r="C177" s="1"/>
      <c r="D177" s="1"/>
      <c r="E177" s="2"/>
      <c r="H177" s="1"/>
      <c r="I177" s="1"/>
      <c r="J177" s="1"/>
      <c r="R177" s="1"/>
    </row>
    <row r="178" spans="2:18" x14ac:dyDescent="0.25">
      <c r="B178" s="1"/>
      <c r="C178" s="1"/>
      <c r="D178" s="1"/>
      <c r="E178" s="2"/>
      <c r="H178" s="1"/>
      <c r="I178" s="1"/>
      <c r="J178" s="1"/>
      <c r="R178" s="1"/>
    </row>
    <row r="179" spans="2:18" ht="15.75" x14ac:dyDescent="0.25">
      <c r="C179" s="1"/>
      <c r="D179" s="1"/>
      <c r="E179" s="4"/>
      <c r="F179" s="4"/>
      <c r="G179" s="4"/>
      <c r="H179" s="1"/>
      <c r="I179" s="1"/>
      <c r="J179" s="1"/>
      <c r="R179" s="1"/>
    </row>
    <row r="180" spans="2:18" ht="15.75" x14ac:dyDescent="0.25">
      <c r="C180" s="1"/>
      <c r="D180" s="1"/>
      <c r="E180" s="4"/>
      <c r="F180" s="4"/>
      <c r="G180" s="4"/>
      <c r="H180" s="1"/>
      <c r="I180" s="1"/>
      <c r="J180" s="1"/>
      <c r="R180" s="1"/>
    </row>
    <row r="181" spans="2:18" ht="15.75" x14ac:dyDescent="0.25">
      <c r="C181" s="1"/>
      <c r="D181" s="1"/>
      <c r="E181" s="4"/>
      <c r="F181" s="4"/>
      <c r="G181" s="4"/>
      <c r="H181" s="1"/>
      <c r="I181" s="1"/>
      <c r="J181" s="1"/>
      <c r="R181" s="1"/>
    </row>
    <row r="182" spans="2:18" x14ac:dyDescent="0.25">
      <c r="C182" s="1"/>
      <c r="D182" s="1"/>
      <c r="E182" s="4"/>
      <c r="F182" s="4"/>
      <c r="G182" s="4"/>
      <c r="H182" s="1"/>
      <c r="I182" s="1"/>
      <c r="J182" s="1"/>
    </row>
    <row r="183" spans="2:18" x14ac:dyDescent="0.25">
      <c r="C183" s="1"/>
      <c r="D183" s="1"/>
      <c r="E183" s="4"/>
      <c r="F183" s="4"/>
      <c r="G183" s="4"/>
      <c r="H183" s="1"/>
      <c r="I183" s="1"/>
      <c r="J183" s="1"/>
    </row>
    <row r="184" spans="2:18" x14ac:dyDescent="0.25">
      <c r="J184" s="1"/>
    </row>
    <row r="185" spans="2:18" x14ac:dyDescent="0.25">
      <c r="J185" s="1"/>
    </row>
  </sheetData>
  <sheetProtection deleteRows="0"/>
  <mergeCells count="37">
    <mergeCell ref="O4:P4"/>
    <mergeCell ref="S4:T4"/>
    <mergeCell ref="A1:D1"/>
    <mergeCell ref="A2:K2"/>
    <mergeCell ref="C3:I3"/>
    <mergeCell ref="M3:P3"/>
    <mergeCell ref="Q3:T3"/>
    <mergeCell ref="E4:I4"/>
    <mergeCell ref="B4:D4"/>
    <mergeCell ref="A13:A14"/>
    <mergeCell ref="B13:B14"/>
    <mergeCell ref="C13:C14"/>
    <mergeCell ref="D13:G13"/>
    <mergeCell ref="H13:H14"/>
    <mergeCell ref="K13:K14"/>
    <mergeCell ref="H22:I22"/>
    <mergeCell ref="J22:K28"/>
    <mergeCell ref="H23:I23"/>
    <mergeCell ref="H24:I24"/>
    <mergeCell ref="H25:I25"/>
    <mergeCell ref="H26:I26"/>
    <mergeCell ref="H28:I28"/>
    <mergeCell ref="I13:I14"/>
    <mergeCell ref="J13:J14"/>
    <mergeCell ref="B10:E10"/>
    <mergeCell ref="F10:G10"/>
    <mergeCell ref="H10:J10"/>
    <mergeCell ref="B27:G27"/>
    <mergeCell ref="H27:I27"/>
    <mergeCell ref="I11:J11"/>
    <mergeCell ref="G9:H9"/>
    <mergeCell ref="K8:K9"/>
    <mergeCell ref="B5:D5"/>
    <mergeCell ref="E5:K5"/>
    <mergeCell ref="E6:H6"/>
    <mergeCell ref="I6:J6"/>
    <mergeCell ref="I8:J8"/>
  </mergeCells>
  <dataValidations count="2">
    <dataValidation type="list" allowBlank="1" showInputMessage="1" showErrorMessage="1" sqref="K4" xr:uid="{00000000-0002-0000-0200-000000000000}">
      <mc:AlternateContent xmlns:x12ac="http://schemas.microsoft.com/office/spreadsheetml/2011/1/ac" xmlns:mc="http://schemas.openxmlformats.org/markup-compatibility/2006">
        <mc:Choice Requires="x12ac">
          <x12ac:list>Cán bộ,"Công chức, viên chức"</x12ac:list>
        </mc:Choice>
        <mc:Fallback>
          <formula1>"Cán bộ,Công chức, viên chức"</formula1>
        </mc:Fallback>
      </mc:AlternateContent>
    </dataValidation>
    <dataValidation type="list" allowBlank="1" showInputMessage="1" showErrorMessage="1" sqref="B27:G27" xr:uid="{00000000-0002-0000-0200-000001000000}">
      <formula1>"Nghỉ trong thời gian 12 tháng,Nghỉ sau 12 tháng"</formula1>
    </dataValidation>
  </dataValidations>
  <pageMargins left="0.19685039370078741" right="0.19685039370078741" top="0.55118110236220474" bottom="0.31496062992125984" header="0.35433070866141736" footer="0.2362204724409449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T186"/>
  <sheetViews>
    <sheetView zoomScaleNormal="100" workbookViewId="0">
      <selection activeCell="W9" sqref="W9"/>
    </sheetView>
  </sheetViews>
  <sheetFormatPr defaultRowHeight="18" x14ac:dyDescent="0.25"/>
  <cols>
    <col min="1" max="1" width="5" style="1" customWidth="1"/>
    <col min="2" max="2" width="10.375" style="4" customWidth="1"/>
    <col min="3" max="3" width="8" style="4" customWidth="1"/>
    <col min="4" max="4" width="5.75" style="4" customWidth="1"/>
    <col min="5" max="5" width="6.625" style="1" customWidth="1"/>
    <col min="6" max="6" width="7.125" style="1" customWidth="1"/>
    <col min="7" max="7" width="7" style="1" customWidth="1"/>
    <col min="8" max="8" width="7.875" style="4" customWidth="1"/>
    <col min="9" max="9" width="8" style="4" customWidth="1"/>
    <col min="10" max="10" width="12.875" style="3" customWidth="1"/>
    <col min="11" max="11" width="14.875" style="1" bestFit="1" customWidth="1"/>
    <col min="12" max="12" width="7.75" style="1" customWidth="1"/>
    <col min="13" max="13" width="12" style="1" hidden="1" customWidth="1"/>
    <col min="14" max="14" width="9.875" style="1" hidden="1" customWidth="1"/>
    <col min="15" max="15" width="3.875" style="1" hidden="1" customWidth="1"/>
    <col min="16" max="16" width="13.5" style="1" hidden="1" customWidth="1"/>
    <col min="17" max="17" width="9.875" style="1" hidden="1" customWidth="1"/>
    <col min="18" max="18" width="9.875" style="2" hidden="1" customWidth="1"/>
    <col min="19" max="19" width="3.875" style="1" hidden="1" customWidth="1"/>
    <col min="20" max="20" width="13.5" style="1" hidden="1" customWidth="1"/>
    <col min="21" max="21" width="9" style="1" customWidth="1"/>
    <col min="22" max="16384" width="9" style="1"/>
  </cols>
  <sheetData>
    <row r="1" spans="1:20" ht="18" customHeight="1" x14ac:dyDescent="0.3">
      <c r="A1" s="201" t="s">
        <v>35</v>
      </c>
      <c r="B1" s="201"/>
      <c r="C1" s="201"/>
      <c r="D1" s="201"/>
      <c r="E1" s="47"/>
      <c r="F1" s="47"/>
      <c r="G1" s="47"/>
      <c r="H1" s="47"/>
      <c r="I1" s="47"/>
      <c r="J1" s="108" t="s">
        <v>34</v>
      </c>
      <c r="K1" s="109" t="s">
        <v>138</v>
      </c>
    </row>
    <row r="2" spans="1:20" ht="30" customHeight="1" thickBot="1" x14ac:dyDescent="0.3">
      <c r="A2" s="245" t="s">
        <v>53</v>
      </c>
      <c r="B2" s="246"/>
      <c r="C2" s="246"/>
      <c r="D2" s="246"/>
      <c r="E2" s="246"/>
      <c r="F2" s="246"/>
      <c r="G2" s="246"/>
      <c r="H2" s="246"/>
      <c r="I2" s="246"/>
      <c r="J2" s="246"/>
      <c r="K2" s="246"/>
    </row>
    <row r="3" spans="1:20" s="24" customFormat="1" ht="20.25" customHeight="1" thickBot="1" x14ac:dyDescent="0.35">
      <c r="A3" s="29">
        <v>1</v>
      </c>
      <c r="B3" s="46" t="s">
        <v>33</v>
      </c>
      <c r="C3" s="204"/>
      <c r="D3" s="205"/>
      <c r="E3" s="205"/>
      <c r="F3" s="205"/>
      <c r="G3" s="205"/>
      <c r="H3" s="205"/>
      <c r="I3" s="206"/>
      <c r="J3" s="45" t="s">
        <v>32</v>
      </c>
      <c r="K3" s="58" t="s">
        <v>40</v>
      </c>
      <c r="M3" s="252" t="s">
        <v>40</v>
      </c>
      <c r="N3" s="252"/>
      <c r="O3" s="252"/>
      <c r="P3" s="252"/>
      <c r="Q3" s="253" t="s">
        <v>41</v>
      </c>
      <c r="R3" s="253"/>
      <c r="S3" s="253"/>
      <c r="T3" s="253"/>
    </row>
    <row r="4" spans="1:20" s="43" customFormat="1" ht="33.75" customHeight="1" thickBot="1" x14ac:dyDescent="0.3">
      <c r="A4" s="44">
        <v>2</v>
      </c>
      <c r="B4" s="215" t="s">
        <v>31</v>
      </c>
      <c r="C4" s="215"/>
      <c r="D4" s="215"/>
      <c r="E4" s="249" t="s">
        <v>44</v>
      </c>
      <c r="F4" s="249"/>
      <c r="G4" s="249"/>
      <c r="H4" s="249"/>
      <c r="I4" s="249"/>
      <c r="J4" s="158" t="s">
        <v>60</v>
      </c>
      <c r="K4" s="158" t="s">
        <v>61</v>
      </c>
      <c r="M4" s="72" t="s">
        <v>42</v>
      </c>
      <c r="N4" s="72" t="s">
        <v>43</v>
      </c>
      <c r="O4" s="252"/>
      <c r="P4" s="252"/>
      <c r="Q4" s="73" t="s">
        <v>42</v>
      </c>
      <c r="R4" s="73" t="s">
        <v>43</v>
      </c>
      <c r="S4" s="253"/>
      <c r="T4" s="253"/>
    </row>
    <row r="5" spans="1:20" s="43" customFormat="1" ht="33" customHeight="1" thickBot="1" x14ac:dyDescent="0.3">
      <c r="A5" s="44">
        <v>3</v>
      </c>
      <c r="B5" s="215" t="s">
        <v>30</v>
      </c>
      <c r="C5" s="215"/>
      <c r="D5" s="216"/>
      <c r="E5" s="207"/>
      <c r="F5" s="208"/>
      <c r="G5" s="208"/>
      <c r="H5" s="208"/>
      <c r="I5" s="208"/>
      <c r="J5" s="208"/>
      <c r="K5" s="209"/>
      <c r="M5" s="74"/>
      <c r="N5" s="74"/>
      <c r="O5" s="75"/>
      <c r="P5" s="76"/>
      <c r="Q5" s="74"/>
      <c r="R5" s="74">
        <f>IF(K3="Nữ",VLOOKUP(E6,$Q$7:$S$20,3,1),IF(K3="Nam",VLOOKUP(E6,$M$7:$O$13,3,1)))</f>
        <v>738</v>
      </c>
      <c r="S5" s="75"/>
      <c r="T5" s="76"/>
    </row>
    <row r="6" spans="1:20" s="24" customFormat="1" ht="18" customHeight="1" thickBot="1" x14ac:dyDescent="0.3">
      <c r="A6" s="29">
        <v>4</v>
      </c>
      <c r="B6" s="28" t="s">
        <v>29</v>
      </c>
      <c r="C6" s="27"/>
      <c r="D6" s="29"/>
      <c r="E6" s="210">
        <v>23747</v>
      </c>
      <c r="F6" s="211"/>
      <c r="G6" s="211"/>
      <c r="H6" s="212"/>
      <c r="I6" s="247"/>
      <c r="J6" s="248"/>
      <c r="K6" s="163"/>
      <c r="M6" s="77"/>
      <c r="N6" s="77"/>
      <c r="O6" s="75"/>
      <c r="P6" s="76"/>
      <c r="Q6" s="77"/>
      <c r="R6" s="77"/>
      <c r="S6" s="75"/>
      <c r="T6" s="76"/>
    </row>
    <row r="7" spans="1:20" s="24" customFormat="1" ht="18" customHeight="1" thickBot="1" x14ac:dyDescent="0.35">
      <c r="A7" s="29">
        <v>5</v>
      </c>
      <c r="B7" s="28" t="s">
        <v>28</v>
      </c>
      <c r="C7" s="27"/>
      <c r="D7" s="27"/>
      <c r="E7" s="42">
        <v>34</v>
      </c>
      <c r="F7" s="41" t="s">
        <v>27</v>
      </c>
      <c r="G7" s="40"/>
      <c r="H7" s="39">
        <v>7</v>
      </c>
      <c r="I7" s="38" t="s">
        <v>26</v>
      </c>
      <c r="J7" s="37" t="s">
        <v>25</v>
      </c>
      <c r="K7" s="184">
        <f>(E7)+(IF(H7=0,0,IF(H7&lt;7,1/2,1)))</f>
        <v>35</v>
      </c>
      <c r="L7" s="32"/>
      <c r="M7" s="77">
        <v>22828</v>
      </c>
      <c r="N7" s="77">
        <v>23101</v>
      </c>
      <c r="O7" s="75">
        <f>60*12+9</f>
        <v>729</v>
      </c>
      <c r="P7" s="76" t="str">
        <f t="shared" ref="P7:P13" si="0">QUOTIENT(O7,12) &amp; " Tuổi " &amp; IF(MOD(O7,12)&gt;0,MOD(O7,12) &amp; " Tháng","")</f>
        <v>60 Tuổi 9 Tháng</v>
      </c>
      <c r="Q7" s="77">
        <v>24593</v>
      </c>
      <c r="R7" s="77">
        <v>24837</v>
      </c>
      <c r="S7" s="75">
        <f>56*12</f>
        <v>672</v>
      </c>
      <c r="T7" s="76" t="str">
        <f t="shared" ref="T7:T20" si="1">QUOTIENT(S7,12) &amp; " Tuổi " &amp; IF(MOD(S7,12)&gt;0,MOD(S7,12) &amp; " Tháng","")</f>
        <v xml:space="preserve">56 Tuổi </v>
      </c>
    </row>
    <row r="8" spans="1:20" s="24" customFormat="1" ht="18" customHeight="1" x14ac:dyDescent="0.25">
      <c r="A8" s="29">
        <v>6</v>
      </c>
      <c r="B8" s="28" t="s">
        <v>131</v>
      </c>
      <c r="C8" s="27"/>
      <c r="D8" s="27"/>
      <c r="E8" s="31"/>
      <c r="H8" s="36"/>
      <c r="I8" s="238">
        <v>45352</v>
      </c>
      <c r="J8" s="239"/>
      <c r="K8" s="250" t="str">
        <f>IF(AND(F9&gt;=2,F9&lt;5),"Trong khung NHTT và được hỗ trợ kinh phí",IF(F9&lt;2,"Trong khung NHTT nhưng không được hỗ trợ kinh phí",IF(AND(F9=5,I9=0),"Trong khung NHTT và được hỗ trợ kinh phí",IF(AND(F9&gt;=5,10&gt;=1),"Chưa đủ tuổi NHTT"))))</f>
        <v>Trong khung NHTT và được hỗ trợ kinh phí</v>
      </c>
      <c r="L8" s="32"/>
      <c r="M8" s="77">
        <v>23102</v>
      </c>
      <c r="N8" s="77">
        <v>23376</v>
      </c>
      <c r="O8" s="75">
        <f>61*12</f>
        <v>732</v>
      </c>
      <c r="P8" s="76" t="str">
        <f t="shared" si="0"/>
        <v xml:space="preserve">61 Tuổi </v>
      </c>
      <c r="Q8" s="77">
        <v>24838</v>
      </c>
      <c r="R8" s="77">
        <v>25081</v>
      </c>
      <c r="S8" s="75">
        <f>56*12+4</f>
        <v>676</v>
      </c>
      <c r="T8" s="76" t="str">
        <f t="shared" si="1"/>
        <v>56 Tuổi 4 Tháng</v>
      </c>
    </row>
    <row r="9" spans="1:20" s="24" customFormat="1" ht="18" customHeight="1" x14ac:dyDescent="0.25">
      <c r="A9" s="29">
        <v>7</v>
      </c>
      <c r="B9" s="34" t="s">
        <v>24</v>
      </c>
      <c r="C9" s="27"/>
      <c r="D9" s="27"/>
      <c r="F9" s="154">
        <f>DATEDIF(I8,K10,"y")</f>
        <v>2</v>
      </c>
      <c r="G9" s="244" t="s">
        <v>77</v>
      </c>
      <c r="H9" s="244"/>
      <c r="I9" s="175">
        <f>DATEDIF(I8,K10,"ym")</f>
        <v>5</v>
      </c>
      <c r="J9" s="176" t="s">
        <v>76</v>
      </c>
      <c r="K9" s="251"/>
      <c r="L9" s="178"/>
      <c r="M9" s="77">
        <v>23377</v>
      </c>
      <c r="N9" s="77">
        <v>23650</v>
      </c>
      <c r="O9" s="75">
        <f>61*12+3</f>
        <v>735</v>
      </c>
      <c r="P9" s="76" t="str">
        <f t="shared" si="0"/>
        <v>61 Tuổi 3 Tháng</v>
      </c>
      <c r="Q9" s="77">
        <v>25082</v>
      </c>
      <c r="R9" s="77">
        <v>25323</v>
      </c>
      <c r="S9" s="75">
        <f>56*12+8</f>
        <v>680</v>
      </c>
      <c r="T9" s="76" t="str">
        <f t="shared" si="1"/>
        <v>56 Tuổi 8 Tháng</v>
      </c>
    </row>
    <row r="10" spans="1:20" s="24" customFormat="1" ht="36.75" customHeight="1" thickBot="1" x14ac:dyDescent="0.3">
      <c r="A10" s="29">
        <v>8</v>
      </c>
      <c r="B10" s="240" t="str">
        <f>IF(K4="Cán bộ","Thời điểm kết thúc nhiệm kỳ","Thời điểm kết thúc lộ trình")</f>
        <v>Thời điểm kết thúc nhiệm kỳ</v>
      </c>
      <c r="C10" s="240"/>
      <c r="D10" s="240"/>
      <c r="E10" s="240"/>
      <c r="F10" s="254">
        <v>45444</v>
      </c>
      <c r="G10" s="254"/>
      <c r="H10" s="255" t="s">
        <v>130</v>
      </c>
      <c r="I10" s="255"/>
      <c r="J10" s="255"/>
      <c r="K10" s="149">
        <f>IF(AND(E6&lt;DATE(1966,4,1),K3="Nam"),DATE(INDEX('Bảng ngày nghỉ hưu'!$H$4:$H$67,MATCH(MONTH(E6)&amp;YEAR(E6),INDEX('Bảng ngày nghỉ hưu'!$D$4:$D$67&amp;'Bảng ngày nghỉ hưu'!$E$4:$E$67,0),0)),INDEX('Bảng ngày nghỉ hưu'!$G$4:$G$67,MATCH(MONTH(E6)&amp;YEAR(E6),INDEX('Bảng ngày nghỉ hưu'!$D$4:$D$67&amp;'Bảng ngày nghỉ hưu'!$E$4:$E$67,0),0)),1),IF(AND(E6&gt;=DATE(1966,4,1),K3="Nam"),DATE(YEAR(E6)+62,MONTH(E6)+1,1),IF(AND(E6&lt;=DATE(1975,4,1),K3="Nữ"),DATE(INDEX('Bảng ngày nghỉ hưu'!$M$4:$M$116,MATCH(MONTH(E6)&amp;YEAR(E6),INDEX('Bảng ngày nghỉ hưu'!$I$4:$I$116&amp;'Bảng ngày nghỉ hưu'!$J$4:$J$116,0),0)),INDEX('Bảng ngày nghỉ hưu'!$L$4:$L$116,MATCH(MONTH(E6)&amp;YEAR(E6),INDEX('Bảng ngày nghỉ hưu'!$I$4:$I$116&amp;'Bảng ngày nghỉ hưu'!$J4:$J$116,0),0)),1),IF(AND(E6&gt;=DATE(1975,5,1),K3="Nữ"),DATE(YEAR(E6)+60,MONTH(E6)+1,1),""))))</f>
        <v>46235</v>
      </c>
      <c r="L10" s="32"/>
      <c r="M10" s="77"/>
      <c r="N10" s="77"/>
      <c r="O10" s="75"/>
      <c r="P10" s="76"/>
      <c r="Q10" s="77"/>
      <c r="R10" s="77"/>
      <c r="S10" s="75"/>
      <c r="T10" s="76"/>
    </row>
    <row r="11" spans="1:20" s="24" customFormat="1" ht="35.25" customHeight="1" thickBot="1" x14ac:dyDescent="0.3">
      <c r="A11" s="29">
        <v>9</v>
      </c>
      <c r="B11" s="28" t="s">
        <v>23</v>
      </c>
      <c r="C11" s="27"/>
      <c r="D11" s="27"/>
      <c r="F11" s="59">
        <f>(F9*3)+(IF(I9=0,0,IF(I9&lt;7,1.5,3)))</f>
        <v>7.5</v>
      </c>
      <c r="G11" s="33"/>
      <c r="H11" s="27"/>
      <c r="I11" s="243" t="str">
        <f>IF(K4="Cán bộ","Số tháng nghỉ trước nhiệm kỳ","Số tháng nghỉ trước lúc kết thúc lộ trình")</f>
        <v>Số tháng nghỉ trước nhiệm kỳ</v>
      </c>
      <c r="J11" s="243"/>
      <c r="K11" s="159">
        <f>IF(F10&lt;K10,DATEDIF(I8,F10,"m"),DATEDIF(I8,K10,"m"))</f>
        <v>3</v>
      </c>
      <c r="L11" s="32"/>
      <c r="M11" s="77">
        <v>23651</v>
      </c>
      <c r="N11" s="77">
        <v>23923</v>
      </c>
      <c r="O11" s="75">
        <f>61*12+6</f>
        <v>738</v>
      </c>
      <c r="P11" s="76" t="str">
        <f t="shared" si="0"/>
        <v>61 Tuổi 6 Tháng</v>
      </c>
      <c r="Q11" s="77">
        <v>25324</v>
      </c>
      <c r="R11" s="77">
        <v>25568</v>
      </c>
      <c r="S11" s="75">
        <f>57*12</f>
        <v>684</v>
      </c>
      <c r="T11" s="76" t="str">
        <f t="shared" si="1"/>
        <v xml:space="preserve">57 Tuổi </v>
      </c>
    </row>
    <row r="12" spans="1:20" s="24" customFormat="1" ht="18" customHeight="1" thickBot="1" x14ac:dyDescent="0.3">
      <c r="A12" s="29">
        <v>10</v>
      </c>
      <c r="B12" s="28" t="s">
        <v>22</v>
      </c>
      <c r="C12" s="27"/>
      <c r="D12" s="27"/>
      <c r="F12" s="31"/>
      <c r="H12" s="27"/>
      <c r="I12" s="264">
        <f>K7-20</f>
        <v>15</v>
      </c>
      <c r="J12" s="265"/>
      <c r="K12" s="30"/>
      <c r="M12" s="77">
        <v>23924</v>
      </c>
      <c r="N12" s="77">
        <v>24197</v>
      </c>
      <c r="O12" s="75">
        <f>61*12+9</f>
        <v>741</v>
      </c>
      <c r="P12" s="76" t="str">
        <f t="shared" si="0"/>
        <v>61 Tuổi 9 Tháng</v>
      </c>
      <c r="Q12" s="77">
        <v>25569</v>
      </c>
      <c r="R12" s="77">
        <v>25811</v>
      </c>
      <c r="S12" s="75">
        <f>57*12+4</f>
        <v>688</v>
      </c>
      <c r="T12" s="76" t="str">
        <f t="shared" si="1"/>
        <v>57 Tuổi 4 Tháng</v>
      </c>
    </row>
    <row r="13" spans="1:20" s="24" customFormat="1" ht="18" customHeight="1" x14ac:dyDescent="0.25">
      <c r="A13" s="29">
        <v>11</v>
      </c>
      <c r="B13" s="28" t="s">
        <v>21</v>
      </c>
      <c r="C13" s="27"/>
      <c r="D13" s="27"/>
      <c r="H13" s="27"/>
      <c r="I13" s="27"/>
      <c r="J13" s="26"/>
      <c r="K13" s="25"/>
      <c r="M13" s="77">
        <v>24198</v>
      </c>
      <c r="N13" s="77"/>
      <c r="O13" s="75">
        <f>62*12</f>
        <v>744</v>
      </c>
      <c r="P13" s="76" t="str">
        <f t="shared" si="0"/>
        <v xml:space="preserve">62 Tuổi </v>
      </c>
      <c r="Q13" s="77">
        <v>25812</v>
      </c>
      <c r="R13" s="77">
        <v>26053</v>
      </c>
      <c r="S13" s="75">
        <f>57*12+8</f>
        <v>692</v>
      </c>
      <c r="T13" s="76" t="str">
        <f t="shared" si="1"/>
        <v>57 Tuổi 8 Tháng</v>
      </c>
    </row>
    <row r="14" spans="1:20" ht="19.5" customHeight="1" x14ac:dyDescent="0.25">
      <c r="A14" s="197" t="s">
        <v>20</v>
      </c>
      <c r="B14" s="197" t="s">
        <v>19</v>
      </c>
      <c r="C14" s="197" t="s">
        <v>18</v>
      </c>
      <c r="D14" s="197" t="s">
        <v>17</v>
      </c>
      <c r="E14" s="197"/>
      <c r="F14" s="197"/>
      <c r="G14" s="197"/>
      <c r="H14" s="197" t="s">
        <v>16</v>
      </c>
      <c r="I14" s="197" t="s">
        <v>15</v>
      </c>
      <c r="J14" s="233" t="s">
        <v>14</v>
      </c>
      <c r="K14" s="197" t="s">
        <v>13</v>
      </c>
      <c r="M14" s="74"/>
      <c r="N14" s="74"/>
      <c r="O14" s="75"/>
      <c r="P14" s="74"/>
      <c r="Q14" s="77">
        <v>26054</v>
      </c>
      <c r="R14" s="77">
        <v>26298</v>
      </c>
      <c r="S14" s="75">
        <f>58*12</f>
        <v>696</v>
      </c>
      <c r="T14" s="76" t="str">
        <f t="shared" si="1"/>
        <v xml:space="preserve">58 Tuổi </v>
      </c>
    </row>
    <row r="15" spans="1:20" ht="44.25" customHeight="1" x14ac:dyDescent="0.25">
      <c r="A15" s="197"/>
      <c r="B15" s="197"/>
      <c r="C15" s="197"/>
      <c r="D15" s="22" t="s">
        <v>12</v>
      </c>
      <c r="E15" s="23" t="s">
        <v>11</v>
      </c>
      <c r="F15" s="22" t="s">
        <v>10</v>
      </c>
      <c r="G15" s="22" t="s">
        <v>9</v>
      </c>
      <c r="H15" s="197"/>
      <c r="I15" s="197"/>
      <c r="J15" s="233"/>
      <c r="K15" s="197"/>
      <c r="M15" s="74"/>
      <c r="N15" s="74"/>
      <c r="O15" s="75"/>
      <c r="P15" s="74"/>
      <c r="Q15" s="77">
        <v>26299</v>
      </c>
      <c r="R15" s="77">
        <v>26542</v>
      </c>
      <c r="S15" s="75">
        <f>58*12+4</f>
        <v>700</v>
      </c>
      <c r="T15" s="76" t="str">
        <f t="shared" si="1"/>
        <v>58 Tuổi 4 Tháng</v>
      </c>
    </row>
    <row r="16" spans="1:20" ht="18" customHeight="1" x14ac:dyDescent="0.3">
      <c r="A16" s="78"/>
      <c r="B16" s="130"/>
      <c r="C16" s="131"/>
      <c r="D16" s="79"/>
      <c r="E16" s="80"/>
      <c r="F16" s="81"/>
      <c r="G16" s="81"/>
      <c r="H16" s="82">
        <f>(YEAR(I8)-YEAR(B16))*12+(MONTH(I8)-MONTH(B16))</f>
        <v>1490</v>
      </c>
      <c r="I16" s="132" t="str">
        <f t="shared" ref="I16:I21" si="2">IF(B16&gt;=DATE(2023,7,1),"1800",IF(B16&gt;=DATE(2019,7,1),"1490",IF(B16&gt;=DATE(2018,7,1),"1390",IF(B16&gt;=DATE(2017,7,1),"1300",IF(B16&gt;=DATE(2016,5,1),"1210","1150")))))</f>
        <v>1150</v>
      </c>
      <c r="J16" s="84">
        <f t="shared" ref="J16:J21" si="3">((C16+D16+E16+(F16*C16)+((C16+D16+(F16*C16))*G16)))*I16</f>
        <v>0</v>
      </c>
      <c r="K16" s="84">
        <f t="shared" ref="K16:K21" si="4">ROUND(H16*J16,0)</f>
        <v>0</v>
      </c>
      <c r="M16" s="74"/>
      <c r="N16" s="74"/>
      <c r="O16" s="75"/>
      <c r="P16" s="74"/>
      <c r="Q16" s="77">
        <v>26543</v>
      </c>
      <c r="R16" s="77">
        <v>26784</v>
      </c>
      <c r="S16" s="75">
        <f>58*12+8</f>
        <v>704</v>
      </c>
      <c r="T16" s="76" t="str">
        <f t="shared" si="1"/>
        <v>58 Tuổi 8 Tháng</v>
      </c>
    </row>
    <row r="17" spans="1:20" ht="18" customHeight="1" x14ac:dyDescent="0.3">
      <c r="A17" s="85"/>
      <c r="B17" s="133"/>
      <c r="C17" s="134"/>
      <c r="D17" s="87"/>
      <c r="E17" s="88"/>
      <c r="F17" s="89"/>
      <c r="G17" s="89"/>
      <c r="H17" s="135">
        <f>(YEAR(B16)-YEAR(B17))*12+(MONTH(B16)-MONTH(B17))</f>
        <v>0</v>
      </c>
      <c r="I17" s="136" t="str">
        <f t="shared" si="2"/>
        <v>1150</v>
      </c>
      <c r="J17" s="92">
        <f t="shared" si="3"/>
        <v>0</v>
      </c>
      <c r="K17" s="92">
        <f t="shared" si="4"/>
        <v>0</v>
      </c>
      <c r="M17" s="74"/>
      <c r="N17" s="74"/>
      <c r="O17" s="75"/>
      <c r="P17" s="74"/>
      <c r="Q17" s="77">
        <v>26785</v>
      </c>
      <c r="R17" s="77">
        <v>27029</v>
      </c>
      <c r="S17" s="75">
        <f>59*12</f>
        <v>708</v>
      </c>
      <c r="T17" s="76" t="str">
        <f t="shared" si="1"/>
        <v xml:space="preserve">59 Tuổi </v>
      </c>
    </row>
    <row r="18" spans="1:20" ht="18" customHeight="1" x14ac:dyDescent="0.3">
      <c r="A18" s="85"/>
      <c r="B18" s="133"/>
      <c r="C18" s="134"/>
      <c r="D18" s="87"/>
      <c r="E18" s="88"/>
      <c r="F18" s="89"/>
      <c r="G18" s="89"/>
      <c r="H18" s="135">
        <f>(YEAR(B17)-YEAR(B18))*12+(MONTH(B17)-MONTH(B18))</f>
        <v>0</v>
      </c>
      <c r="I18" s="136" t="str">
        <f t="shared" si="2"/>
        <v>1150</v>
      </c>
      <c r="J18" s="92">
        <f t="shared" si="3"/>
        <v>0</v>
      </c>
      <c r="K18" s="92">
        <f t="shared" si="4"/>
        <v>0</v>
      </c>
      <c r="M18" s="74"/>
      <c r="N18" s="74"/>
      <c r="O18" s="75"/>
      <c r="P18" s="74"/>
      <c r="Q18" s="77">
        <v>27030</v>
      </c>
      <c r="R18" s="77">
        <v>27272</v>
      </c>
      <c r="S18" s="75">
        <f>59*12+4</f>
        <v>712</v>
      </c>
      <c r="T18" s="76" t="str">
        <f t="shared" si="1"/>
        <v>59 Tuổi 4 Tháng</v>
      </c>
    </row>
    <row r="19" spans="1:20" ht="18" customHeight="1" x14ac:dyDescent="0.3">
      <c r="A19" s="85"/>
      <c r="B19" s="133"/>
      <c r="C19" s="134"/>
      <c r="D19" s="87"/>
      <c r="E19" s="88"/>
      <c r="F19" s="89"/>
      <c r="G19" s="89"/>
      <c r="H19" s="135">
        <f>(YEAR(B18)-YEAR(B19))*12+(MONTH(B18)-MONTH(B19))</f>
        <v>0</v>
      </c>
      <c r="I19" s="136" t="str">
        <f t="shared" si="2"/>
        <v>1150</v>
      </c>
      <c r="J19" s="92">
        <f t="shared" si="3"/>
        <v>0</v>
      </c>
      <c r="K19" s="92">
        <f t="shared" si="4"/>
        <v>0</v>
      </c>
      <c r="M19" s="74"/>
      <c r="N19" s="74"/>
      <c r="O19" s="75"/>
      <c r="P19" s="74"/>
      <c r="Q19" s="77">
        <v>27273</v>
      </c>
      <c r="R19" s="77">
        <v>27514</v>
      </c>
      <c r="S19" s="75">
        <f>59*12+8</f>
        <v>716</v>
      </c>
      <c r="T19" s="76" t="str">
        <f t="shared" si="1"/>
        <v>59 Tuổi 8 Tháng</v>
      </c>
    </row>
    <row r="20" spans="1:20" ht="18" customHeight="1" x14ac:dyDescent="0.3">
      <c r="A20" s="85"/>
      <c r="B20" s="133"/>
      <c r="C20" s="134"/>
      <c r="D20" s="87"/>
      <c r="E20" s="88"/>
      <c r="F20" s="89"/>
      <c r="G20" s="89"/>
      <c r="H20" s="135">
        <f>(YEAR(B19)-YEAR(B20))*12+(MONTH(B19)-MONTH(B20))</f>
        <v>0</v>
      </c>
      <c r="I20" s="136" t="str">
        <f t="shared" si="2"/>
        <v>1150</v>
      </c>
      <c r="J20" s="92">
        <f t="shared" si="3"/>
        <v>0</v>
      </c>
      <c r="K20" s="92">
        <f t="shared" si="4"/>
        <v>0</v>
      </c>
      <c r="M20" s="74"/>
      <c r="N20" s="74"/>
      <c r="O20" s="75"/>
      <c r="P20" s="74"/>
      <c r="Q20" s="77">
        <v>27515</v>
      </c>
      <c r="R20" s="77"/>
      <c r="S20" s="75">
        <f>60*12</f>
        <v>720</v>
      </c>
      <c r="T20" s="76" t="str">
        <f t="shared" si="1"/>
        <v xml:space="preserve">60 Tuổi </v>
      </c>
    </row>
    <row r="21" spans="1:20" ht="18" customHeight="1" x14ac:dyDescent="0.3">
      <c r="A21" s="93"/>
      <c r="B21" s="137"/>
      <c r="C21" s="138"/>
      <c r="D21" s="95"/>
      <c r="E21" s="96"/>
      <c r="F21" s="97"/>
      <c r="G21" s="97"/>
      <c r="H21" s="139">
        <f>(YEAR(B20)-YEAR(B21))*12+(MONTH(B20)-MONTH(B21))</f>
        <v>0</v>
      </c>
      <c r="I21" s="140" t="str">
        <f t="shared" si="2"/>
        <v>1150</v>
      </c>
      <c r="J21" s="100">
        <f t="shared" si="3"/>
        <v>0</v>
      </c>
      <c r="K21" s="92">
        <f t="shared" si="4"/>
        <v>0</v>
      </c>
      <c r="M21" s="15"/>
      <c r="R21" s="21"/>
    </row>
    <row r="22" spans="1:20" ht="25.5" customHeight="1" x14ac:dyDescent="0.3">
      <c r="A22" s="19"/>
      <c r="B22" s="20" t="s">
        <v>8</v>
      </c>
      <c r="C22" s="18"/>
      <c r="D22" s="18"/>
      <c r="E22" s="19"/>
      <c r="F22" s="18"/>
      <c r="G22" s="18"/>
      <c r="H22" s="51">
        <f>SUM(H16:H21)</f>
        <v>1490</v>
      </c>
      <c r="I22" s="17"/>
      <c r="J22" s="141"/>
      <c r="K22" s="142">
        <f>SUM(K16:K21)</f>
        <v>0</v>
      </c>
      <c r="M22" s="15"/>
    </row>
    <row r="23" spans="1:20" ht="17.25" customHeight="1" x14ac:dyDescent="0.25">
      <c r="A23" s="7"/>
      <c r="B23" s="14" t="s">
        <v>7</v>
      </c>
      <c r="C23" s="8"/>
      <c r="D23" s="8"/>
      <c r="E23" s="7"/>
      <c r="F23" s="7"/>
      <c r="G23" s="7"/>
      <c r="H23" s="237">
        <f>J16</f>
        <v>0</v>
      </c>
      <c r="I23" s="237"/>
      <c r="J23" s="221" t="s">
        <v>47</v>
      </c>
      <c r="K23" s="222"/>
    </row>
    <row r="24" spans="1:20" ht="18.75" customHeight="1" x14ac:dyDescent="0.25">
      <c r="A24" s="7"/>
      <c r="B24" s="14" t="s">
        <v>54</v>
      </c>
      <c r="C24" s="8"/>
      <c r="D24" s="8"/>
      <c r="E24" s="7"/>
      <c r="F24" s="7"/>
      <c r="G24" s="7"/>
      <c r="H24" s="237">
        <f>ROUND(K22/H22,0)</f>
        <v>0</v>
      </c>
      <c r="I24" s="237"/>
      <c r="J24" s="223"/>
      <c r="K24" s="224"/>
    </row>
    <row r="25" spans="1:20" ht="21.75" customHeight="1" x14ac:dyDescent="0.3">
      <c r="A25" s="10" t="s">
        <v>5</v>
      </c>
      <c r="B25" s="13" t="s">
        <v>4</v>
      </c>
      <c r="C25" s="12"/>
      <c r="D25" s="12"/>
      <c r="E25" s="11"/>
      <c r="F25" s="7"/>
      <c r="G25" s="7"/>
      <c r="H25" s="237">
        <f>SUM(H26:H28)</f>
        <v>0</v>
      </c>
      <c r="I25" s="237"/>
      <c r="J25" s="223"/>
      <c r="K25" s="224"/>
    </row>
    <row r="26" spans="1:20" ht="21.95" customHeight="1" x14ac:dyDescent="0.25">
      <c r="A26" s="10">
        <v>1</v>
      </c>
      <c r="B26" s="9" t="s">
        <v>36</v>
      </c>
      <c r="C26" s="8"/>
      <c r="D26" s="8"/>
      <c r="E26" s="7"/>
      <c r="F26" s="7"/>
      <c r="G26" s="7"/>
      <c r="H26" s="236">
        <f>H23*3</f>
        <v>0</v>
      </c>
      <c r="I26" s="236"/>
      <c r="J26" s="223"/>
      <c r="K26" s="224"/>
    </row>
    <row r="27" spans="1:20" ht="39" customHeight="1" x14ac:dyDescent="0.25">
      <c r="A27" s="10">
        <v>2</v>
      </c>
      <c r="B27" s="261" t="s">
        <v>56</v>
      </c>
      <c r="C27" s="262"/>
      <c r="D27" s="262"/>
      <c r="E27" s="262"/>
      <c r="F27" s="262"/>
      <c r="G27" s="263"/>
      <c r="H27" s="236">
        <f>H24*0.5*K7</f>
        <v>0</v>
      </c>
      <c r="I27" s="236"/>
      <c r="J27" s="223"/>
      <c r="K27" s="224"/>
    </row>
    <row r="28" spans="1:20" x14ac:dyDescent="0.25">
      <c r="A28" s="10">
        <v>3</v>
      </c>
      <c r="B28" s="258" t="s">
        <v>62</v>
      </c>
      <c r="C28" s="259"/>
      <c r="D28" s="259"/>
      <c r="E28" s="259"/>
      <c r="F28" s="259"/>
      <c r="G28" s="260"/>
      <c r="H28" s="236">
        <f>IF(B28="Nghỉ trong thời gian 12 tháng",0.5*H23*K11,0.25*H23*K11)</f>
        <v>0</v>
      </c>
      <c r="I28" s="236"/>
      <c r="J28" s="223"/>
      <c r="K28" s="224"/>
    </row>
    <row r="29" spans="1:20" s="105" customFormat="1" ht="21.95" customHeight="1" x14ac:dyDescent="0.3">
      <c r="A29" s="101"/>
      <c r="B29" s="102" t="s">
        <v>0</v>
      </c>
      <c r="C29" s="103"/>
      <c r="D29" s="103"/>
      <c r="E29" s="104"/>
      <c r="F29" s="104"/>
      <c r="G29" s="104"/>
      <c r="H29" s="235">
        <f>H27+H26+H28</f>
        <v>0</v>
      </c>
      <c r="I29" s="235"/>
      <c r="J29" s="225"/>
      <c r="K29" s="226"/>
      <c r="R29" s="106"/>
    </row>
    <row r="30" spans="1:20" x14ac:dyDescent="0.25">
      <c r="B30" s="1"/>
      <c r="C30" s="1"/>
      <c r="D30" s="1"/>
      <c r="H30" s="2"/>
      <c r="I30" s="1"/>
      <c r="J30" s="1"/>
      <c r="R30" s="1"/>
    </row>
    <row r="31" spans="1:20" x14ac:dyDescent="0.25">
      <c r="B31" s="1"/>
      <c r="C31" s="1"/>
      <c r="D31" s="1"/>
      <c r="H31" s="2"/>
      <c r="I31" s="1"/>
      <c r="J31" s="1"/>
      <c r="R31" s="1"/>
    </row>
    <row r="32" spans="1:20" x14ac:dyDescent="0.25">
      <c r="B32" s="1"/>
      <c r="C32" s="1"/>
      <c r="D32" s="1"/>
      <c r="H32" s="2"/>
      <c r="I32" s="1"/>
      <c r="J32" s="1"/>
      <c r="R32" s="1"/>
    </row>
    <row r="33" spans="2:18" x14ac:dyDescent="0.25">
      <c r="B33" s="1"/>
      <c r="C33" s="1"/>
      <c r="D33" s="1"/>
      <c r="H33" s="2"/>
      <c r="I33" s="1"/>
      <c r="J33" s="1"/>
      <c r="R33" s="1"/>
    </row>
    <row r="34" spans="2:18" x14ac:dyDescent="0.25">
      <c r="B34" s="1"/>
      <c r="C34" s="1"/>
      <c r="D34" s="1"/>
      <c r="H34" s="2"/>
      <c r="I34" s="1"/>
      <c r="J34" s="1"/>
      <c r="R34" s="1"/>
    </row>
    <row r="35" spans="2:18" x14ac:dyDescent="0.25">
      <c r="B35" s="1"/>
      <c r="C35" s="1"/>
      <c r="D35" s="1"/>
      <c r="H35" s="2"/>
      <c r="I35" s="1"/>
      <c r="J35" s="1"/>
      <c r="R35" s="1"/>
    </row>
    <row r="36" spans="2:18" x14ac:dyDescent="0.25">
      <c r="B36" s="1"/>
      <c r="C36" s="1"/>
      <c r="D36" s="1"/>
      <c r="H36" s="2"/>
      <c r="I36" s="1"/>
      <c r="J36" s="1"/>
      <c r="R36" s="1"/>
    </row>
    <row r="37" spans="2:18" x14ac:dyDescent="0.25">
      <c r="B37" s="1"/>
      <c r="C37" s="1"/>
      <c r="D37" s="1"/>
      <c r="H37" s="2"/>
      <c r="I37" s="1"/>
      <c r="J37" s="1"/>
      <c r="R37" s="1"/>
    </row>
    <row r="38" spans="2:18" x14ac:dyDescent="0.25">
      <c r="B38" s="1"/>
      <c r="C38" s="1"/>
      <c r="D38" s="1"/>
      <c r="H38" s="2"/>
      <c r="I38" s="1"/>
      <c r="J38" s="1"/>
      <c r="R38" s="1"/>
    </row>
    <row r="39" spans="2:18" x14ac:dyDescent="0.25">
      <c r="B39" s="1"/>
      <c r="C39" s="1"/>
      <c r="D39" s="1"/>
      <c r="H39" s="2"/>
      <c r="I39" s="1"/>
      <c r="J39" s="1"/>
      <c r="R39" s="1"/>
    </row>
    <row r="40" spans="2:18" x14ac:dyDescent="0.25">
      <c r="B40" s="1"/>
      <c r="C40" s="1"/>
      <c r="D40" s="1"/>
      <c r="H40" s="2"/>
      <c r="I40" s="1"/>
      <c r="J40" s="1"/>
      <c r="R40" s="1"/>
    </row>
    <row r="41" spans="2:18" x14ac:dyDescent="0.25">
      <c r="B41" s="1"/>
      <c r="C41" s="1"/>
      <c r="D41" s="1"/>
      <c r="H41" s="2"/>
      <c r="I41" s="1"/>
      <c r="J41" s="1"/>
      <c r="R41" s="1"/>
    </row>
    <row r="42" spans="2:18" x14ac:dyDescent="0.25">
      <c r="B42" s="1"/>
      <c r="C42" s="1"/>
      <c r="D42" s="1"/>
      <c r="H42" s="2"/>
      <c r="I42" s="1"/>
      <c r="J42" s="1"/>
      <c r="R42" s="1"/>
    </row>
    <row r="43" spans="2:18" x14ac:dyDescent="0.25">
      <c r="B43" s="1"/>
      <c r="C43" s="1"/>
      <c r="D43" s="1"/>
      <c r="H43" s="2"/>
      <c r="I43" s="1"/>
      <c r="J43" s="1"/>
      <c r="R43" s="1"/>
    </row>
    <row r="44" spans="2:18" x14ac:dyDescent="0.25">
      <c r="B44" s="1"/>
      <c r="C44" s="1"/>
      <c r="D44" s="1"/>
      <c r="H44" s="2"/>
      <c r="I44" s="1"/>
      <c r="J44" s="1"/>
      <c r="R44" s="1"/>
    </row>
    <row r="45" spans="2:18" x14ac:dyDescent="0.25">
      <c r="B45" s="1"/>
      <c r="C45" s="1"/>
      <c r="D45" s="1"/>
      <c r="H45" s="2"/>
      <c r="I45" s="1"/>
      <c r="J45" s="1"/>
      <c r="R45" s="1"/>
    </row>
    <row r="46" spans="2:18" x14ac:dyDescent="0.25">
      <c r="B46" s="1"/>
      <c r="C46" s="1"/>
      <c r="D46" s="1"/>
      <c r="H46" s="2"/>
      <c r="I46" s="1"/>
      <c r="J46" s="1"/>
      <c r="R46" s="1"/>
    </row>
    <row r="47" spans="2:18" s="5" customFormat="1" x14ac:dyDescent="0.25">
      <c r="B47" s="1"/>
      <c r="H47" s="6"/>
    </row>
    <row r="48" spans="2:18" s="5" customFormat="1" x14ac:dyDescent="0.25">
      <c r="B48" s="1"/>
      <c r="H48" s="6"/>
    </row>
    <row r="49" spans="2:18" s="5" customFormat="1" x14ac:dyDescent="0.25">
      <c r="B49" s="1"/>
      <c r="H49" s="6"/>
    </row>
    <row r="50" spans="2:18" s="5" customFormat="1" x14ac:dyDescent="0.25">
      <c r="B50" s="1"/>
      <c r="C50" s="1"/>
      <c r="D50" s="1"/>
      <c r="E50" s="1"/>
      <c r="F50" s="1"/>
      <c r="G50" s="1"/>
      <c r="H50" s="2"/>
      <c r="I50" s="1"/>
    </row>
    <row r="51" spans="2:18" s="5" customFormat="1" x14ac:dyDescent="0.25">
      <c r="B51" s="1"/>
      <c r="C51" s="1"/>
      <c r="D51" s="1"/>
      <c r="E51" s="1"/>
      <c r="F51" s="1"/>
      <c r="G51" s="1"/>
      <c r="H51" s="2"/>
      <c r="I51" s="1"/>
    </row>
    <row r="52" spans="2:18" x14ac:dyDescent="0.25">
      <c r="B52" s="1"/>
      <c r="C52" s="1"/>
      <c r="D52" s="1"/>
      <c r="H52" s="2"/>
      <c r="I52" s="1"/>
      <c r="J52" s="1"/>
      <c r="R52" s="1"/>
    </row>
    <row r="53" spans="2:18" x14ac:dyDescent="0.25">
      <c r="B53" s="1"/>
      <c r="C53" s="1"/>
      <c r="D53" s="1"/>
      <c r="H53" s="2"/>
      <c r="I53" s="1"/>
      <c r="J53" s="1"/>
      <c r="R53" s="1"/>
    </row>
    <row r="54" spans="2:18" x14ac:dyDescent="0.25">
      <c r="B54" s="1"/>
      <c r="C54" s="1"/>
      <c r="D54" s="1"/>
      <c r="H54" s="2"/>
      <c r="I54" s="1"/>
      <c r="J54" s="1"/>
      <c r="R54" s="1"/>
    </row>
    <row r="55" spans="2:18" x14ac:dyDescent="0.25">
      <c r="B55" s="1"/>
      <c r="C55" s="1"/>
      <c r="D55" s="1"/>
      <c r="H55" s="2"/>
      <c r="I55" s="1"/>
      <c r="J55" s="1"/>
      <c r="R55" s="1"/>
    </row>
    <row r="56" spans="2:18" x14ac:dyDescent="0.25">
      <c r="B56" s="1"/>
      <c r="C56" s="1"/>
      <c r="D56" s="1"/>
      <c r="H56" s="2"/>
      <c r="I56" s="1"/>
      <c r="J56" s="1"/>
      <c r="R56" s="1"/>
    </row>
    <row r="57" spans="2:18" x14ac:dyDescent="0.25">
      <c r="B57" s="1"/>
      <c r="C57" s="1"/>
      <c r="D57" s="1"/>
      <c r="H57" s="2"/>
      <c r="I57" s="1"/>
      <c r="J57" s="1"/>
      <c r="R57" s="1"/>
    </row>
    <row r="58" spans="2:18" x14ac:dyDescent="0.25">
      <c r="B58" s="1"/>
      <c r="C58" s="1"/>
      <c r="D58" s="1"/>
      <c r="E58" s="2"/>
      <c r="H58" s="1"/>
      <c r="I58" s="1"/>
      <c r="J58" s="1"/>
      <c r="R58" s="1"/>
    </row>
    <row r="59" spans="2:18" x14ac:dyDescent="0.25">
      <c r="B59" s="1"/>
      <c r="C59" s="1"/>
      <c r="D59" s="1"/>
      <c r="E59" s="2"/>
      <c r="H59" s="1"/>
      <c r="I59" s="1"/>
      <c r="J59" s="1"/>
      <c r="R59" s="1"/>
    </row>
    <row r="60" spans="2:18" x14ac:dyDescent="0.25">
      <c r="B60" s="1"/>
      <c r="C60" s="1"/>
      <c r="D60" s="1"/>
      <c r="E60" s="2"/>
      <c r="H60" s="1"/>
      <c r="I60" s="1"/>
      <c r="J60" s="1"/>
      <c r="R60" s="1"/>
    </row>
    <row r="61" spans="2:18" x14ac:dyDescent="0.25">
      <c r="B61" s="1"/>
      <c r="C61" s="1"/>
      <c r="D61" s="1"/>
      <c r="E61" s="2"/>
      <c r="H61" s="1"/>
      <c r="I61" s="1"/>
      <c r="J61" s="1"/>
      <c r="R61" s="1"/>
    </row>
    <row r="62" spans="2:18" x14ac:dyDescent="0.25">
      <c r="B62" s="1"/>
      <c r="C62" s="1"/>
      <c r="D62" s="1"/>
      <c r="E62" s="2"/>
      <c r="H62" s="1"/>
      <c r="I62" s="1"/>
      <c r="J62" s="1"/>
      <c r="R62" s="1"/>
    </row>
    <row r="63" spans="2:18" x14ac:dyDescent="0.25">
      <c r="B63" s="1"/>
      <c r="C63" s="1"/>
      <c r="D63" s="1"/>
      <c r="E63" s="2"/>
      <c r="H63" s="1"/>
      <c r="I63" s="1"/>
      <c r="J63" s="1"/>
      <c r="R63" s="1"/>
    </row>
    <row r="64" spans="2:18" x14ac:dyDescent="0.25">
      <c r="B64" s="1"/>
      <c r="C64" s="1"/>
      <c r="D64" s="1"/>
      <c r="E64" s="2"/>
      <c r="H64" s="1"/>
      <c r="I64" s="1"/>
      <c r="J64" s="1"/>
      <c r="R64" s="1"/>
    </row>
    <row r="65" spans="2:18" x14ac:dyDescent="0.25">
      <c r="B65" s="1"/>
      <c r="C65" s="1"/>
      <c r="D65" s="1"/>
      <c r="E65" s="2"/>
      <c r="H65" s="1"/>
      <c r="I65" s="1"/>
      <c r="J65" s="1"/>
      <c r="R65" s="1"/>
    </row>
    <row r="66" spans="2:18" x14ac:dyDescent="0.25">
      <c r="B66" s="1"/>
      <c r="C66" s="1"/>
      <c r="D66" s="1"/>
      <c r="E66" s="2"/>
      <c r="H66" s="1"/>
      <c r="I66" s="1"/>
      <c r="J66" s="1"/>
      <c r="R66" s="1"/>
    </row>
    <row r="67" spans="2:18" x14ac:dyDescent="0.25">
      <c r="B67" s="1"/>
      <c r="C67" s="1"/>
      <c r="D67" s="1"/>
      <c r="E67" s="2"/>
      <c r="H67" s="1"/>
      <c r="I67" s="1"/>
      <c r="J67" s="1"/>
      <c r="R67" s="1"/>
    </row>
    <row r="68" spans="2:18" x14ac:dyDescent="0.25">
      <c r="B68" s="1"/>
      <c r="C68" s="1"/>
      <c r="D68" s="1"/>
      <c r="E68" s="2"/>
      <c r="H68" s="1"/>
      <c r="I68" s="1"/>
      <c r="J68" s="1"/>
      <c r="R68" s="1"/>
    </row>
    <row r="69" spans="2:18" x14ac:dyDescent="0.25">
      <c r="B69" s="1"/>
      <c r="C69" s="1"/>
      <c r="D69" s="1"/>
      <c r="E69" s="2"/>
      <c r="H69" s="1"/>
      <c r="I69" s="1"/>
      <c r="J69" s="1"/>
      <c r="R69" s="1"/>
    </row>
    <row r="70" spans="2:18" x14ac:dyDescent="0.25">
      <c r="B70" s="1"/>
      <c r="C70" s="1"/>
      <c r="D70" s="1"/>
      <c r="E70" s="2"/>
      <c r="H70" s="1"/>
      <c r="I70" s="1"/>
      <c r="J70" s="1"/>
      <c r="R70" s="1"/>
    </row>
    <row r="71" spans="2:18" x14ac:dyDescent="0.25">
      <c r="B71" s="5"/>
      <c r="C71" s="5"/>
      <c r="D71" s="5"/>
      <c r="E71" s="6"/>
      <c r="F71" s="5"/>
      <c r="G71" s="5"/>
      <c r="H71" s="1"/>
      <c r="I71" s="1"/>
      <c r="J71" s="1"/>
      <c r="R71" s="1"/>
    </row>
    <row r="72" spans="2:18" x14ac:dyDescent="0.25">
      <c r="B72" s="5"/>
      <c r="C72" s="5"/>
      <c r="D72" s="5"/>
      <c r="E72" s="6"/>
      <c r="F72" s="5"/>
      <c r="G72" s="5"/>
      <c r="H72" s="1"/>
      <c r="I72" s="1"/>
      <c r="J72" s="1"/>
      <c r="R72" s="1"/>
    </row>
    <row r="73" spans="2:18" x14ac:dyDescent="0.25">
      <c r="B73" s="5"/>
      <c r="C73" s="5"/>
      <c r="D73" s="5"/>
      <c r="E73" s="6"/>
      <c r="F73" s="5"/>
      <c r="G73" s="5"/>
      <c r="H73" s="1"/>
      <c r="I73" s="1"/>
      <c r="J73" s="1"/>
      <c r="R73" s="1"/>
    </row>
    <row r="74" spans="2:18" x14ac:dyDescent="0.25">
      <c r="B74" s="5"/>
      <c r="C74" s="5"/>
      <c r="D74" s="5"/>
      <c r="E74" s="6"/>
      <c r="F74" s="5"/>
      <c r="G74" s="5"/>
      <c r="H74" s="1"/>
      <c r="I74" s="1"/>
      <c r="J74" s="1"/>
      <c r="R74" s="1"/>
    </row>
    <row r="75" spans="2:18" x14ac:dyDescent="0.25">
      <c r="B75" s="5"/>
      <c r="C75" s="5"/>
      <c r="D75" s="5"/>
      <c r="E75" s="6"/>
      <c r="F75" s="5"/>
      <c r="G75" s="5"/>
      <c r="H75" s="1"/>
      <c r="I75" s="1"/>
      <c r="J75" s="1"/>
      <c r="R75" s="1"/>
    </row>
    <row r="76" spans="2:18" x14ac:dyDescent="0.25">
      <c r="B76" s="5"/>
      <c r="C76" s="5"/>
      <c r="D76" s="5"/>
      <c r="E76" s="6"/>
      <c r="F76" s="5"/>
      <c r="G76" s="5"/>
      <c r="H76" s="1"/>
      <c r="I76" s="1"/>
      <c r="J76" s="1"/>
      <c r="R76" s="1"/>
    </row>
    <row r="77" spans="2:18" x14ac:dyDescent="0.25">
      <c r="B77" s="5"/>
      <c r="C77" s="5"/>
      <c r="D77" s="5"/>
      <c r="E77" s="6"/>
      <c r="F77" s="5"/>
      <c r="G77" s="5"/>
      <c r="H77" s="1"/>
      <c r="I77" s="1"/>
      <c r="J77" s="1"/>
      <c r="R77" s="1"/>
    </row>
    <row r="78" spans="2:18" s="5" customFormat="1" x14ac:dyDescent="0.25">
      <c r="E78" s="6"/>
    </row>
    <row r="79" spans="2:18" s="5" customFormat="1" x14ac:dyDescent="0.25">
      <c r="E79" s="6"/>
    </row>
    <row r="80" spans="2:18" s="5" customFormat="1" x14ac:dyDescent="0.25">
      <c r="E80" s="6"/>
    </row>
    <row r="81" spans="2:18" s="5" customFormat="1" x14ac:dyDescent="0.25">
      <c r="B81" s="1"/>
      <c r="C81" s="1"/>
      <c r="D81" s="1"/>
      <c r="E81" s="2"/>
      <c r="F81" s="1"/>
      <c r="G81" s="1"/>
    </row>
    <row r="82" spans="2:18" s="5" customFormat="1" x14ac:dyDescent="0.25">
      <c r="B82" s="1"/>
      <c r="C82" s="1"/>
      <c r="D82" s="1"/>
      <c r="E82" s="2"/>
      <c r="F82" s="1"/>
      <c r="G82" s="1"/>
    </row>
    <row r="83" spans="2:18" s="5" customFormat="1" x14ac:dyDescent="0.25">
      <c r="B83" s="1"/>
      <c r="C83" s="1"/>
      <c r="D83" s="1"/>
      <c r="E83" s="2"/>
      <c r="F83" s="1"/>
      <c r="G83" s="1"/>
    </row>
    <row r="84" spans="2:18" s="5" customFormat="1" x14ac:dyDescent="0.25">
      <c r="B84" s="1"/>
      <c r="C84" s="1"/>
      <c r="D84" s="1"/>
      <c r="E84" s="2"/>
      <c r="F84" s="1"/>
      <c r="G84" s="1"/>
    </row>
    <row r="85" spans="2:18" s="5" customFormat="1" x14ac:dyDescent="0.25">
      <c r="B85" s="1"/>
      <c r="C85" s="1"/>
      <c r="D85" s="1"/>
      <c r="E85" s="2"/>
      <c r="F85" s="1"/>
      <c r="G85" s="1"/>
    </row>
    <row r="86" spans="2:18" s="5" customFormat="1" x14ac:dyDescent="0.25">
      <c r="B86" s="1"/>
      <c r="C86" s="1"/>
      <c r="D86" s="1"/>
      <c r="E86" s="2"/>
      <c r="F86" s="1"/>
      <c r="G86" s="1"/>
    </row>
    <row r="87" spans="2:18" s="5" customFormat="1" x14ac:dyDescent="0.25">
      <c r="B87" s="1"/>
      <c r="C87" s="1"/>
      <c r="D87" s="1"/>
      <c r="E87" s="2"/>
      <c r="F87" s="1"/>
      <c r="G87" s="1"/>
    </row>
    <row r="88" spans="2:18" x14ac:dyDescent="0.25">
      <c r="B88" s="1"/>
      <c r="C88" s="1"/>
      <c r="D88" s="1"/>
      <c r="E88" s="2"/>
      <c r="H88" s="1"/>
      <c r="I88" s="1"/>
      <c r="J88" s="1"/>
      <c r="R88" s="1"/>
    </row>
    <row r="89" spans="2:18" x14ac:dyDescent="0.25">
      <c r="B89" s="1"/>
      <c r="C89" s="1"/>
      <c r="D89" s="1"/>
      <c r="E89" s="2"/>
      <c r="H89" s="1"/>
      <c r="I89" s="1"/>
      <c r="J89" s="1"/>
      <c r="R89" s="1"/>
    </row>
    <row r="90" spans="2:18" x14ac:dyDescent="0.25">
      <c r="B90" s="1"/>
      <c r="C90" s="1"/>
      <c r="D90" s="1"/>
      <c r="E90" s="2"/>
      <c r="H90" s="1"/>
      <c r="I90" s="1"/>
      <c r="J90" s="1"/>
      <c r="R90" s="1"/>
    </row>
    <row r="91" spans="2:18" x14ac:dyDescent="0.25">
      <c r="B91" s="1"/>
      <c r="C91" s="1"/>
      <c r="D91" s="1"/>
      <c r="E91" s="2"/>
      <c r="H91" s="1"/>
      <c r="I91" s="1"/>
      <c r="J91" s="1"/>
      <c r="R91" s="1"/>
    </row>
    <row r="92" spans="2:18" x14ac:dyDescent="0.25">
      <c r="B92" s="1"/>
      <c r="C92" s="1"/>
      <c r="D92" s="1"/>
      <c r="E92" s="2"/>
      <c r="H92" s="1"/>
      <c r="I92" s="1"/>
      <c r="J92" s="1"/>
      <c r="R92" s="1"/>
    </row>
    <row r="93" spans="2:18" x14ac:dyDescent="0.25">
      <c r="B93" s="1"/>
      <c r="C93" s="1"/>
      <c r="D93" s="1"/>
      <c r="E93" s="2"/>
      <c r="H93" s="1"/>
      <c r="I93" s="1"/>
      <c r="J93" s="1"/>
      <c r="R93" s="1"/>
    </row>
    <row r="94" spans="2:18" x14ac:dyDescent="0.25">
      <c r="B94" s="1"/>
      <c r="C94" s="1"/>
      <c r="D94" s="1"/>
      <c r="E94" s="2"/>
      <c r="H94" s="1"/>
      <c r="I94" s="1"/>
      <c r="J94" s="1"/>
      <c r="R94" s="1"/>
    </row>
    <row r="95" spans="2:18" x14ac:dyDescent="0.25">
      <c r="B95" s="1"/>
      <c r="C95" s="1"/>
      <c r="D95" s="1"/>
      <c r="E95" s="2"/>
      <c r="H95" s="1"/>
      <c r="I95" s="1"/>
      <c r="J95" s="1"/>
      <c r="R95" s="1"/>
    </row>
    <row r="96" spans="2:18" x14ac:dyDescent="0.25">
      <c r="B96" s="1"/>
      <c r="C96" s="1"/>
      <c r="D96" s="1"/>
      <c r="E96" s="2"/>
      <c r="H96" s="1"/>
      <c r="I96" s="1"/>
      <c r="J96" s="1"/>
      <c r="R96" s="1"/>
    </row>
    <row r="97" spans="5:5" s="1" customFormat="1" x14ac:dyDescent="0.25">
      <c r="E97" s="2"/>
    </row>
    <row r="98" spans="5:5" s="1" customFormat="1" x14ac:dyDescent="0.25">
      <c r="E98" s="2"/>
    </row>
    <row r="99" spans="5:5" s="1" customFormat="1" ht="38.25" customHeight="1" x14ac:dyDescent="0.25">
      <c r="E99" s="2"/>
    </row>
    <row r="100" spans="5:5" s="1" customFormat="1" x14ac:dyDescent="0.25">
      <c r="E100" s="2"/>
    </row>
    <row r="101" spans="5:5" s="1" customFormat="1" x14ac:dyDescent="0.25">
      <c r="E101" s="2"/>
    </row>
    <row r="102" spans="5:5" s="1" customFormat="1" x14ac:dyDescent="0.25">
      <c r="E102" s="2"/>
    </row>
    <row r="103" spans="5:5" s="1" customFormat="1" x14ac:dyDescent="0.25">
      <c r="E103" s="2"/>
    </row>
    <row r="104" spans="5:5" s="1" customFormat="1" x14ac:dyDescent="0.25">
      <c r="E104" s="2"/>
    </row>
    <row r="105" spans="5:5" s="1" customFormat="1" x14ac:dyDescent="0.25">
      <c r="E105" s="2"/>
    </row>
    <row r="106" spans="5:5" s="1" customFormat="1" x14ac:dyDescent="0.25">
      <c r="E106" s="2"/>
    </row>
    <row r="107" spans="5:5" s="1" customFormat="1" x14ac:dyDescent="0.25">
      <c r="E107" s="2"/>
    </row>
    <row r="108" spans="5:5" s="1" customFormat="1" x14ac:dyDescent="0.25">
      <c r="E108" s="2"/>
    </row>
    <row r="109" spans="5:5" s="1" customFormat="1" x14ac:dyDescent="0.25">
      <c r="E109" s="2"/>
    </row>
    <row r="110" spans="5:5" s="1" customFormat="1" x14ac:dyDescent="0.25">
      <c r="E110" s="2"/>
    </row>
    <row r="111" spans="5:5" s="1" customFormat="1" x14ac:dyDescent="0.25">
      <c r="E111" s="2"/>
    </row>
    <row r="112" spans="5:5" s="1" customFormat="1" x14ac:dyDescent="0.25">
      <c r="E112" s="2"/>
    </row>
    <row r="113" spans="5:5" s="1" customFormat="1" x14ac:dyDescent="0.25">
      <c r="E113" s="2"/>
    </row>
    <row r="114" spans="5:5" s="1" customFormat="1" x14ac:dyDescent="0.25">
      <c r="E114" s="2"/>
    </row>
    <row r="115" spans="5:5" s="1" customFormat="1" x14ac:dyDescent="0.25">
      <c r="E115" s="2"/>
    </row>
    <row r="116" spans="5:5" s="1" customFormat="1" x14ac:dyDescent="0.25">
      <c r="E116" s="2"/>
    </row>
    <row r="117" spans="5:5" s="1" customFormat="1" x14ac:dyDescent="0.25">
      <c r="E117" s="2"/>
    </row>
    <row r="118" spans="5:5" s="1" customFormat="1" x14ac:dyDescent="0.25">
      <c r="E118" s="2"/>
    </row>
    <row r="119" spans="5:5" s="1" customFormat="1" x14ac:dyDescent="0.25">
      <c r="E119" s="2"/>
    </row>
    <row r="120" spans="5:5" s="1" customFormat="1" x14ac:dyDescent="0.25">
      <c r="E120" s="2"/>
    </row>
    <row r="121" spans="5:5" s="1" customFormat="1" x14ac:dyDescent="0.25">
      <c r="E121" s="2"/>
    </row>
    <row r="122" spans="5:5" s="1" customFormat="1" x14ac:dyDescent="0.25">
      <c r="E122" s="2"/>
    </row>
    <row r="123" spans="5:5" s="1" customFormat="1" x14ac:dyDescent="0.25">
      <c r="E123" s="2"/>
    </row>
    <row r="124" spans="5:5" s="1" customFormat="1" x14ac:dyDescent="0.25">
      <c r="E124" s="2"/>
    </row>
    <row r="125" spans="5:5" s="1" customFormat="1" x14ac:dyDescent="0.25">
      <c r="E125" s="2"/>
    </row>
    <row r="126" spans="5:5" s="1" customFormat="1" x14ac:dyDescent="0.25">
      <c r="E126" s="2"/>
    </row>
    <row r="127" spans="5:5" s="1" customFormat="1" x14ac:dyDescent="0.25">
      <c r="E127" s="2"/>
    </row>
    <row r="128" spans="5:5" s="1" customFormat="1" x14ac:dyDescent="0.25">
      <c r="E128" s="2"/>
    </row>
    <row r="129" spans="5:5" s="1" customFormat="1" x14ac:dyDescent="0.25">
      <c r="E129" s="2"/>
    </row>
    <row r="130" spans="5:5" s="1" customFormat="1" x14ac:dyDescent="0.25">
      <c r="E130" s="2"/>
    </row>
    <row r="131" spans="5:5" s="1" customFormat="1" x14ac:dyDescent="0.25">
      <c r="E131" s="2"/>
    </row>
    <row r="132" spans="5:5" s="1" customFormat="1" x14ac:dyDescent="0.25">
      <c r="E132" s="2"/>
    </row>
    <row r="133" spans="5:5" s="1" customFormat="1" x14ac:dyDescent="0.25">
      <c r="E133" s="2"/>
    </row>
    <row r="134" spans="5:5" s="1" customFormat="1" x14ac:dyDescent="0.25">
      <c r="E134" s="2"/>
    </row>
    <row r="135" spans="5:5" s="1" customFormat="1" x14ac:dyDescent="0.25">
      <c r="E135" s="2"/>
    </row>
    <row r="136" spans="5:5" s="1" customFormat="1" x14ac:dyDescent="0.25">
      <c r="E136" s="2"/>
    </row>
    <row r="137" spans="5:5" s="1" customFormat="1" x14ac:dyDescent="0.25">
      <c r="E137" s="2"/>
    </row>
    <row r="138" spans="5:5" s="1" customFormat="1" x14ac:dyDescent="0.25">
      <c r="E138" s="2"/>
    </row>
    <row r="139" spans="5:5" s="1" customFormat="1" x14ac:dyDescent="0.25">
      <c r="E139" s="2"/>
    </row>
    <row r="140" spans="5:5" s="1" customFormat="1" x14ac:dyDescent="0.25">
      <c r="E140" s="2"/>
    </row>
    <row r="141" spans="5:5" s="1" customFormat="1" x14ac:dyDescent="0.25">
      <c r="E141" s="2"/>
    </row>
    <row r="142" spans="5:5" s="1" customFormat="1" x14ac:dyDescent="0.25">
      <c r="E142" s="2"/>
    </row>
    <row r="143" spans="5:5" s="1" customFormat="1" x14ac:dyDescent="0.25">
      <c r="E143" s="2"/>
    </row>
    <row r="144" spans="5:5" s="1" customFormat="1" x14ac:dyDescent="0.25">
      <c r="E144" s="2"/>
    </row>
    <row r="145" spans="5:5" s="1" customFormat="1" x14ac:dyDescent="0.25">
      <c r="E145" s="2"/>
    </row>
    <row r="146" spans="5:5" s="1" customFormat="1" x14ac:dyDescent="0.25">
      <c r="E146" s="2"/>
    </row>
    <row r="147" spans="5:5" s="1" customFormat="1" x14ac:dyDescent="0.25">
      <c r="E147" s="2"/>
    </row>
    <row r="148" spans="5:5" s="1" customFormat="1" x14ac:dyDescent="0.25">
      <c r="E148" s="2"/>
    </row>
    <row r="149" spans="5:5" s="1" customFormat="1" x14ac:dyDescent="0.25">
      <c r="E149" s="2"/>
    </row>
    <row r="150" spans="5:5" s="1" customFormat="1" x14ac:dyDescent="0.25">
      <c r="E150" s="2"/>
    </row>
    <row r="151" spans="5:5" s="1" customFormat="1" x14ac:dyDescent="0.25">
      <c r="E151" s="2"/>
    </row>
    <row r="152" spans="5:5" s="1" customFormat="1" x14ac:dyDescent="0.25">
      <c r="E152" s="2"/>
    </row>
    <row r="153" spans="5:5" s="1" customFormat="1" x14ac:dyDescent="0.25">
      <c r="E153" s="2"/>
    </row>
    <row r="154" spans="5:5" s="1" customFormat="1" x14ac:dyDescent="0.25">
      <c r="E154" s="2"/>
    </row>
    <row r="155" spans="5:5" s="1" customFormat="1" x14ac:dyDescent="0.25">
      <c r="E155" s="2"/>
    </row>
    <row r="156" spans="5:5" s="1" customFormat="1" x14ac:dyDescent="0.25">
      <c r="E156" s="2"/>
    </row>
    <row r="157" spans="5:5" s="1" customFormat="1" x14ac:dyDescent="0.25">
      <c r="E157" s="2"/>
    </row>
    <row r="158" spans="5:5" s="1" customFormat="1" x14ac:dyDescent="0.25">
      <c r="E158" s="2"/>
    </row>
    <row r="159" spans="5:5" s="1" customFormat="1" x14ac:dyDescent="0.25">
      <c r="E159" s="2"/>
    </row>
    <row r="160" spans="5:5" s="1" customFormat="1" x14ac:dyDescent="0.25">
      <c r="E160" s="2"/>
    </row>
    <row r="161" spans="5:5" s="1" customFormat="1" x14ac:dyDescent="0.25">
      <c r="E161" s="2"/>
    </row>
    <row r="162" spans="5:5" s="1" customFormat="1" x14ac:dyDescent="0.25">
      <c r="E162" s="2"/>
    </row>
    <row r="163" spans="5:5" s="1" customFormat="1" x14ac:dyDescent="0.25">
      <c r="E163" s="2"/>
    </row>
    <row r="164" spans="5:5" s="1" customFormat="1" x14ac:dyDescent="0.25">
      <c r="E164" s="2"/>
    </row>
    <row r="165" spans="5:5" s="1" customFormat="1" x14ac:dyDescent="0.25">
      <c r="E165" s="2"/>
    </row>
    <row r="166" spans="5:5" s="1" customFormat="1" x14ac:dyDescent="0.25">
      <c r="E166" s="2"/>
    </row>
    <row r="167" spans="5:5" s="1" customFormat="1" x14ac:dyDescent="0.25">
      <c r="E167" s="2"/>
    </row>
    <row r="168" spans="5:5" s="1" customFormat="1" x14ac:dyDescent="0.25">
      <c r="E168" s="2"/>
    </row>
    <row r="169" spans="5:5" s="1" customFormat="1" x14ac:dyDescent="0.25">
      <c r="E169" s="2"/>
    </row>
    <row r="170" spans="5:5" s="1" customFormat="1" x14ac:dyDescent="0.25">
      <c r="E170" s="2"/>
    </row>
    <row r="171" spans="5:5" s="1" customFormat="1" x14ac:dyDescent="0.25">
      <c r="E171" s="2"/>
    </row>
    <row r="172" spans="5:5" s="1" customFormat="1" x14ac:dyDescent="0.25">
      <c r="E172" s="2"/>
    </row>
    <row r="173" spans="5:5" s="1" customFormat="1" x14ac:dyDescent="0.25">
      <c r="E173" s="2"/>
    </row>
    <row r="174" spans="5:5" s="1" customFormat="1" x14ac:dyDescent="0.25">
      <c r="E174" s="2"/>
    </row>
    <row r="175" spans="5:5" s="1" customFormat="1" x14ac:dyDescent="0.25">
      <c r="E175" s="2"/>
    </row>
    <row r="176" spans="5:5" s="1" customFormat="1" x14ac:dyDescent="0.25">
      <c r="E176" s="2"/>
    </row>
    <row r="177" spans="2:18" x14ac:dyDescent="0.25">
      <c r="B177" s="1"/>
      <c r="C177" s="1"/>
      <c r="D177" s="1"/>
      <c r="E177" s="2"/>
      <c r="H177" s="1"/>
      <c r="I177" s="1"/>
      <c r="J177" s="1"/>
      <c r="R177" s="1"/>
    </row>
    <row r="178" spans="2:18" x14ac:dyDescent="0.25">
      <c r="B178" s="1"/>
      <c r="C178" s="1"/>
      <c r="D178" s="1"/>
      <c r="E178" s="2"/>
      <c r="H178" s="1"/>
      <c r="I178" s="1"/>
      <c r="J178" s="1"/>
      <c r="R178" s="1"/>
    </row>
    <row r="179" spans="2:18" x14ac:dyDescent="0.25">
      <c r="B179" s="1"/>
      <c r="C179" s="1"/>
      <c r="D179" s="1"/>
      <c r="E179" s="2"/>
      <c r="H179" s="1"/>
      <c r="I179" s="1"/>
      <c r="J179" s="1"/>
      <c r="R179" s="1"/>
    </row>
    <row r="180" spans="2:18" ht="15.75" x14ac:dyDescent="0.25">
      <c r="C180" s="1"/>
      <c r="D180" s="1"/>
      <c r="E180" s="4"/>
      <c r="F180" s="4"/>
      <c r="G180" s="4"/>
      <c r="H180" s="1"/>
      <c r="I180" s="1"/>
      <c r="J180" s="1"/>
      <c r="R180" s="1"/>
    </row>
    <row r="181" spans="2:18" ht="15.75" x14ac:dyDescent="0.25">
      <c r="C181" s="1"/>
      <c r="D181" s="1"/>
      <c r="E181" s="4"/>
      <c r="F181" s="4"/>
      <c r="G181" s="4"/>
      <c r="H181" s="1"/>
      <c r="I181" s="1"/>
      <c r="J181" s="1"/>
      <c r="R181" s="1"/>
    </row>
    <row r="182" spans="2:18" ht="15.75" x14ac:dyDescent="0.25">
      <c r="C182" s="1"/>
      <c r="D182" s="1"/>
      <c r="E182" s="4"/>
      <c r="F182" s="4"/>
      <c r="G182" s="4"/>
      <c r="H182" s="1"/>
      <c r="I182" s="1"/>
      <c r="J182" s="1"/>
      <c r="R182" s="1"/>
    </row>
    <row r="183" spans="2:18" x14ac:dyDescent="0.25">
      <c r="C183" s="1"/>
      <c r="D183" s="1"/>
      <c r="E183" s="4"/>
      <c r="F183" s="4"/>
      <c r="G183" s="4"/>
      <c r="H183" s="1"/>
      <c r="I183" s="1"/>
      <c r="J183" s="1"/>
    </row>
    <row r="184" spans="2:18" x14ac:dyDescent="0.25">
      <c r="C184" s="1"/>
      <c r="D184" s="1"/>
      <c r="E184" s="4"/>
      <c r="F184" s="4"/>
      <c r="G184" s="4"/>
      <c r="H184" s="1"/>
      <c r="I184" s="1"/>
      <c r="J184" s="1"/>
    </row>
    <row r="185" spans="2:18" x14ac:dyDescent="0.25">
      <c r="J185" s="1"/>
    </row>
    <row r="186" spans="2:18" x14ac:dyDescent="0.25">
      <c r="J186" s="1"/>
    </row>
  </sheetData>
  <sheetProtection deleteRows="0"/>
  <mergeCells count="39">
    <mergeCell ref="G9:H9"/>
    <mergeCell ref="K8:K9"/>
    <mergeCell ref="O4:P4"/>
    <mergeCell ref="S4:T4"/>
    <mergeCell ref="A1:D1"/>
    <mergeCell ref="A2:K2"/>
    <mergeCell ref="C3:I3"/>
    <mergeCell ref="M3:P3"/>
    <mergeCell ref="Q3:T3"/>
    <mergeCell ref="I14:I15"/>
    <mergeCell ref="J14:J15"/>
    <mergeCell ref="A14:A15"/>
    <mergeCell ref="B14:B15"/>
    <mergeCell ref="C14:C15"/>
    <mergeCell ref="D14:G14"/>
    <mergeCell ref="H14:H15"/>
    <mergeCell ref="J23:K29"/>
    <mergeCell ref="H24:I24"/>
    <mergeCell ref="H25:I25"/>
    <mergeCell ref="H26:I26"/>
    <mergeCell ref="H27:I27"/>
    <mergeCell ref="H28:I28"/>
    <mergeCell ref="H29:I29"/>
    <mergeCell ref="B28:G28"/>
    <mergeCell ref="B27:G27"/>
    <mergeCell ref="E4:I4"/>
    <mergeCell ref="B10:E10"/>
    <mergeCell ref="F10:G10"/>
    <mergeCell ref="H10:J10"/>
    <mergeCell ref="I11:J11"/>
    <mergeCell ref="I12:J12"/>
    <mergeCell ref="B5:D5"/>
    <mergeCell ref="E5:K5"/>
    <mergeCell ref="E6:H6"/>
    <mergeCell ref="I6:J6"/>
    <mergeCell ref="I8:J8"/>
    <mergeCell ref="B4:D4"/>
    <mergeCell ref="K14:K15"/>
    <mergeCell ref="H23:I23"/>
  </mergeCells>
  <dataValidations count="3">
    <dataValidation type="list" allowBlank="1" showInputMessage="1" showErrorMessage="1" sqref="K3" xr:uid="{00000000-0002-0000-0300-000000000000}">
      <formula1>"Nam, Nữ"</formula1>
    </dataValidation>
    <dataValidation type="list" allowBlank="1" showInputMessage="1" showErrorMessage="1" sqref="K4" xr:uid="{00000000-0002-0000-0300-000001000000}">
      <mc:AlternateContent xmlns:x12ac="http://schemas.microsoft.com/office/spreadsheetml/2011/1/ac" xmlns:mc="http://schemas.openxmlformats.org/markup-compatibility/2006">
        <mc:Choice Requires="x12ac">
          <x12ac:list>Cán bộ,"Công chức, viên chức"</x12ac:list>
        </mc:Choice>
        <mc:Fallback>
          <formula1>"Cán bộ,Công chức, viên chức"</formula1>
        </mc:Fallback>
      </mc:AlternateContent>
    </dataValidation>
    <dataValidation type="list" allowBlank="1" showInputMessage="1" showErrorMessage="1" sqref="B28:G28" xr:uid="{00000000-0002-0000-0300-000002000000}">
      <formula1>"Nghỉ trong thời gian 12 tháng,Nghỉ sau 12 tháng"</formula1>
    </dataValidation>
  </dataValidations>
  <pageMargins left="0.19685039370078741" right="0.19685039370078741" top="0.55118110236220474" bottom="0.31496062992125984" header="0.35433070866141736" footer="0.2362204724409449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K186"/>
  <sheetViews>
    <sheetView zoomScaleNormal="100" zoomScaleSheetLayoutView="70" zoomScalePageLayoutView="70" workbookViewId="0">
      <selection activeCell="K1" sqref="K1"/>
    </sheetView>
  </sheetViews>
  <sheetFormatPr defaultRowHeight="15.75" x14ac:dyDescent="0.25"/>
  <cols>
    <col min="1" max="1" width="7" style="1" customWidth="1"/>
    <col min="2" max="2" width="12.25" style="4" customWidth="1"/>
    <col min="3" max="3" width="6.5" style="4" customWidth="1"/>
    <col min="4" max="4" width="6.25" style="4" customWidth="1"/>
    <col min="5" max="5" width="6.375" style="1" customWidth="1"/>
    <col min="6" max="6" width="7" style="1" customWidth="1"/>
    <col min="7" max="7" width="6.875" style="1" customWidth="1"/>
    <col min="8" max="8" width="6.625" style="4" customWidth="1"/>
    <col min="9" max="9" width="7.625" style="4" customWidth="1"/>
    <col min="10" max="10" width="12.875" style="3" customWidth="1"/>
    <col min="11" max="11" width="14.125" style="1" customWidth="1"/>
    <col min="12" max="16384" width="9" style="1"/>
  </cols>
  <sheetData>
    <row r="1" spans="1:11" ht="20.25" customHeight="1" x14ac:dyDescent="0.3">
      <c r="A1" s="201" t="s">
        <v>35</v>
      </c>
      <c r="B1" s="201"/>
      <c r="C1" s="201"/>
      <c r="D1" s="201"/>
      <c r="E1" s="107"/>
      <c r="F1" s="107"/>
      <c r="G1" s="107"/>
      <c r="H1" s="107"/>
      <c r="I1" s="107"/>
      <c r="J1" s="108" t="s">
        <v>34</v>
      </c>
      <c r="K1" s="109" t="s">
        <v>139</v>
      </c>
    </row>
    <row r="2" spans="1:11" s="143" customFormat="1" ht="30" customHeight="1" thickBot="1" x14ac:dyDescent="0.3">
      <c r="A2" s="256" t="s">
        <v>132</v>
      </c>
      <c r="B2" s="266"/>
      <c r="C2" s="266"/>
      <c r="D2" s="266"/>
      <c r="E2" s="266"/>
      <c r="F2" s="266"/>
      <c r="G2" s="266"/>
      <c r="H2" s="266"/>
      <c r="I2" s="266"/>
      <c r="J2" s="266"/>
      <c r="K2" s="266"/>
    </row>
    <row r="3" spans="1:11" s="24" customFormat="1" ht="20.25" customHeight="1" thickBot="1" x14ac:dyDescent="0.35">
      <c r="A3" s="29">
        <v>1</v>
      </c>
      <c r="B3" s="46" t="s">
        <v>33</v>
      </c>
      <c r="C3" s="204"/>
      <c r="D3" s="205"/>
      <c r="E3" s="205"/>
      <c r="F3" s="205"/>
      <c r="G3" s="205"/>
      <c r="H3" s="205"/>
      <c r="I3" s="206"/>
      <c r="J3" s="45" t="s">
        <v>32</v>
      </c>
      <c r="K3" s="58" t="s">
        <v>41</v>
      </c>
    </row>
    <row r="4" spans="1:11" s="57" customFormat="1" ht="36.75" customHeight="1" thickBot="1" x14ac:dyDescent="0.3">
      <c r="A4" s="44">
        <v>2</v>
      </c>
      <c r="B4" s="215" t="s">
        <v>31</v>
      </c>
      <c r="C4" s="215"/>
      <c r="D4" s="215"/>
      <c r="E4" s="249"/>
      <c r="F4" s="249"/>
      <c r="G4" s="249"/>
      <c r="H4" s="249"/>
      <c r="I4" s="249"/>
      <c r="J4" s="145" t="s">
        <v>60</v>
      </c>
      <c r="K4" s="151" t="s">
        <v>61</v>
      </c>
    </row>
    <row r="5" spans="1:11" s="55" customFormat="1" ht="36" customHeight="1" thickBot="1" x14ac:dyDescent="0.3">
      <c r="A5" s="56">
        <v>3</v>
      </c>
      <c r="B5" s="215" t="s">
        <v>30</v>
      </c>
      <c r="C5" s="215"/>
      <c r="D5" s="216"/>
      <c r="E5" s="207"/>
      <c r="F5" s="208"/>
      <c r="G5" s="208"/>
      <c r="H5" s="208"/>
      <c r="I5" s="208"/>
      <c r="J5" s="208"/>
      <c r="K5" s="209"/>
    </row>
    <row r="6" spans="1:11" s="24" customFormat="1" ht="18" customHeight="1" thickBot="1" x14ac:dyDescent="0.3">
      <c r="A6" s="29">
        <v>4</v>
      </c>
      <c r="B6" s="28" t="s">
        <v>29</v>
      </c>
      <c r="C6" s="27"/>
      <c r="D6" s="29"/>
      <c r="E6" s="210">
        <v>25903</v>
      </c>
      <c r="F6" s="211"/>
      <c r="G6" s="211"/>
      <c r="H6" s="212"/>
      <c r="I6" s="247"/>
      <c r="J6" s="248"/>
      <c r="K6" s="163"/>
    </row>
    <row r="7" spans="1:11" s="24" customFormat="1" ht="18" customHeight="1" thickBot="1" x14ac:dyDescent="0.35">
      <c r="A7" s="29">
        <v>5</v>
      </c>
      <c r="B7" s="28" t="s">
        <v>28</v>
      </c>
      <c r="C7" s="27"/>
      <c r="D7" s="27"/>
      <c r="E7" s="42"/>
      <c r="F7" s="41" t="s">
        <v>27</v>
      </c>
      <c r="G7" s="40"/>
      <c r="H7" s="39"/>
      <c r="I7" s="54" t="s">
        <v>26</v>
      </c>
      <c r="J7" s="37" t="s">
        <v>25</v>
      </c>
      <c r="K7" s="184">
        <f>(E7)+(IF(H7=0,0,IF(H7&lt;7,1/2,1)))</f>
        <v>0</v>
      </c>
    </row>
    <row r="8" spans="1:11" s="24" customFormat="1" ht="18" customHeight="1" x14ac:dyDescent="0.25">
      <c r="A8" s="29">
        <v>6</v>
      </c>
      <c r="B8" s="28" t="s">
        <v>131</v>
      </c>
      <c r="C8" s="27"/>
      <c r="D8" s="27"/>
      <c r="E8" s="31"/>
      <c r="H8" s="53"/>
      <c r="I8" s="229">
        <v>45078</v>
      </c>
      <c r="J8" s="267"/>
      <c r="K8" s="31"/>
    </row>
    <row r="9" spans="1:11" s="24" customFormat="1" ht="18" customHeight="1" x14ac:dyDescent="0.25">
      <c r="A9" s="29">
        <v>7</v>
      </c>
      <c r="B9" s="28" t="s">
        <v>134</v>
      </c>
      <c r="C9" s="27"/>
      <c r="D9" s="27"/>
      <c r="F9" s="154">
        <f>DATEDIF(I8,K10,"y")</f>
        <v>5</v>
      </c>
      <c r="G9" s="244" t="s">
        <v>77</v>
      </c>
      <c r="H9" s="244"/>
      <c r="I9" s="181">
        <f>DATEDIF(I8,K10,"ym")</f>
        <v>3</v>
      </c>
      <c r="J9" s="179" t="s">
        <v>76</v>
      </c>
    </row>
    <row r="10" spans="1:11" s="24" customFormat="1" ht="36" customHeight="1" x14ac:dyDescent="0.25">
      <c r="A10" s="29">
        <v>8</v>
      </c>
      <c r="B10" s="152" t="str">
        <f>IF(K4="Cán bộ","Thời điểm kết thúc nhiệm kỳ","Thời điểm kết thúc lộ trình")</f>
        <v>Thời điểm kết thúc nhiệm kỳ</v>
      </c>
      <c r="C10" s="153"/>
      <c r="D10" s="153"/>
      <c r="E10" s="154"/>
      <c r="F10" s="268">
        <v>46235</v>
      </c>
      <c r="G10" s="268"/>
      <c r="H10" s="269" t="s">
        <v>130</v>
      </c>
      <c r="I10" s="270"/>
      <c r="J10" s="270"/>
      <c r="K10" s="155">
        <f>IF(AND(E6&lt;DATE(1966,4,1),K3="Nam"),DATE(INDEX('Bảng ngày nghỉ hưu'!$H$4:$H$67,MATCH(MONTH(E6)&amp;YEAR(E6),INDEX('Bảng ngày nghỉ hưu'!$D$4:$D$67&amp;'Bảng ngày nghỉ hưu'!$E$4:$E$67,0),0)),INDEX('Bảng ngày nghỉ hưu'!$G$4:$G$67,MATCH(MONTH(E6)&amp;YEAR(E6),INDEX('Bảng ngày nghỉ hưu'!$D$4:$D$67&amp;'Bảng ngày nghỉ hưu'!$E$4:$E$67,0),0)),1),IF(AND(E6&gt;=DATE(1966,4,1),K3="Nam"),DATE(YEAR(E6)+62,MONTH(E6)+1,1),IF(AND(E6&lt;=DATE(1975,4,1),K3="Nữ"),DATE(INDEX('Bảng ngày nghỉ hưu'!$M$4:$M$116,MATCH(MONTH(E6)&amp;YEAR(E6),INDEX('Bảng ngày nghỉ hưu'!$I$4:$I$116&amp;'Bảng ngày nghỉ hưu'!$J$4:$J$116,0),0)),INDEX('Bảng ngày nghỉ hưu'!$L$4:$L$116,MATCH(MONTH(E6)&amp;YEAR(E6),INDEX('Bảng ngày nghỉ hưu'!$I$4:$I$116&amp;'Bảng ngày nghỉ hưu'!$J4:$J$116,0),0)),1),IF(AND(E6&gt;=DATE(1975,5,1),K3="Nữ"),DATE(YEAR(E6)+60,MONTH(E6)+1,1),""))))</f>
        <v>46997</v>
      </c>
    </row>
    <row r="11" spans="1:11" s="24" customFormat="1" ht="36" customHeight="1" x14ac:dyDescent="0.25">
      <c r="A11" s="29">
        <v>9</v>
      </c>
      <c r="B11" s="28"/>
      <c r="C11" s="281" t="str">
        <f>IF(F10&lt;2,"Quá tuổi để thôi việc ngay",IF(AND(F10=2,I10=0),"Đủ tuổi thôi việc ngay",IF(AND(F10&gt;=2,10&gt;=1),"Đủ tuổi thôi việc ngay")))</f>
        <v>Đủ tuổi thôi việc ngay</v>
      </c>
      <c r="D11" s="281"/>
      <c r="E11" s="281"/>
      <c r="F11" s="281"/>
      <c r="G11" s="281"/>
      <c r="H11" s="156"/>
      <c r="I11" s="242" t="str">
        <f>IF(K4="Cán bộ","Số tháng nghỉ trước nhiệm kỳ","Số tháng nghỉ trước lúc kết thúc lộ trình")</f>
        <v>Số tháng nghỉ trước nhiệm kỳ</v>
      </c>
      <c r="J11" s="242"/>
      <c r="K11" s="157">
        <f>IF(F10&lt;K10,DATEDIF(I8,F10,"m"),DATEDIF(I8,K10,"m"))</f>
        <v>38</v>
      </c>
    </row>
    <row r="12" spans="1:11" s="24" customFormat="1" ht="18" customHeight="1" x14ac:dyDescent="0.25">
      <c r="A12" s="29">
        <v>10</v>
      </c>
      <c r="B12" s="28" t="s">
        <v>21</v>
      </c>
      <c r="C12" s="27"/>
      <c r="D12" s="27"/>
      <c r="H12" s="27"/>
      <c r="I12" s="27"/>
      <c r="J12" s="52"/>
      <c r="K12" s="25"/>
    </row>
    <row r="13" spans="1:11" ht="19.5" customHeight="1" x14ac:dyDescent="0.25">
      <c r="A13" s="197" t="s">
        <v>20</v>
      </c>
      <c r="B13" s="197" t="s">
        <v>19</v>
      </c>
      <c r="C13" s="197" t="s">
        <v>18</v>
      </c>
      <c r="D13" s="198" t="s">
        <v>17</v>
      </c>
      <c r="E13" s="199"/>
      <c r="F13" s="199"/>
      <c r="G13" s="200"/>
      <c r="H13" s="197" t="s">
        <v>16</v>
      </c>
      <c r="I13" s="197" t="s">
        <v>15</v>
      </c>
      <c r="J13" s="233" t="s">
        <v>14</v>
      </c>
      <c r="K13" s="197" t="s">
        <v>37</v>
      </c>
    </row>
    <row r="14" spans="1:11" ht="36.75" customHeight="1" x14ac:dyDescent="0.25">
      <c r="A14" s="197"/>
      <c r="B14" s="197"/>
      <c r="C14" s="197"/>
      <c r="D14" s="22" t="s">
        <v>12</v>
      </c>
      <c r="E14" s="23" t="s">
        <v>11</v>
      </c>
      <c r="F14" s="22" t="s">
        <v>10</v>
      </c>
      <c r="G14" s="22" t="s">
        <v>9</v>
      </c>
      <c r="H14" s="197"/>
      <c r="I14" s="197"/>
      <c r="J14" s="233"/>
      <c r="K14" s="197"/>
    </row>
    <row r="15" spans="1:11" ht="18" customHeight="1" x14ac:dyDescent="0.3">
      <c r="A15" s="78">
        <v>1</v>
      </c>
      <c r="B15" s="124"/>
      <c r="C15" s="125"/>
      <c r="D15" s="79"/>
      <c r="E15" s="80"/>
      <c r="F15" s="81"/>
      <c r="G15" s="81"/>
      <c r="H15" s="82">
        <f>(YEAR(I8)-YEAR(B15))*12+(MONTH(I8)-MONTH(B15))</f>
        <v>1481</v>
      </c>
      <c r="I15" s="83" t="str">
        <f>IF(B15&gt;=DATE(2023,7,1),"1800",IF(B15&gt;=DATE(2019,7,1),"1490",IF(B15&gt;=DATE(2018,7,1),"1390",IF(B15&gt;=DATE(2017,7,1),"1300",IF(B15&gt;=DATE(2016,5,1),"1210","1150")))))</f>
        <v>1150</v>
      </c>
      <c r="J15" s="84">
        <f t="shared" ref="J15:J23" si="0">((C15+D15+E15+(F15*C15)+((C15+D15+(F15*C15))*G15)))*I15</f>
        <v>0</v>
      </c>
      <c r="K15" s="126">
        <f t="shared" ref="K15:K23" si="1">J15*H15</f>
        <v>0</v>
      </c>
    </row>
    <row r="16" spans="1:11" ht="18" customHeight="1" x14ac:dyDescent="0.3">
      <c r="A16" s="85">
        <v>2</v>
      </c>
      <c r="B16" s="127"/>
      <c r="C16" s="128"/>
      <c r="D16" s="87"/>
      <c r="E16" s="88"/>
      <c r="F16" s="89"/>
      <c r="G16" s="89"/>
      <c r="H16" s="90">
        <f t="shared" ref="H16:H23" si="2">(YEAR(B15)-YEAR(B16))*12+(MONTH(B15)-MONTH(B16))</f>
        <v>0</v>
      </c>
      <c r="I16" s="91" t="str">
        <f t="shared" ref="I16:I23" si="3">IF(B16&gt;=DATE(2023,7,1),"1800",IF(B16&gt;=DATE(2019,7,1),"1490",IF(B16&gt;=DATE(2018,7,1),"1390",IF(B16&gt;=DATE(2017,7,1),"1300",IF(B16&gt;=DATE(2016,5,1),"1210","1150")))))</f>
        <v>1150</v>
      </c>
      <c r="J16" s="92">
        <f t="shared" si="0"/>
        <v>0</v>
      </c>
      <c r="K16" s="120">
        <f t="shared" si="1"/>
        <v>0</v>
      </c>
    </row>
    <row r="17" spans="1:11" ht="18" customHeight="1" x14ac:dyDescent="0.3">
      <c r="A17" s="85">
        <v>3</v>
      </c>
      <c r="B17" s="127"/>
      <c r="C17" s="128"/>
      <c r="D17" s="87"/>
      <c r="E17" s="88"/>
      <c r="F17" s="89"/>
      <c r="G17" s="89"/>
      <c r="H17" s="90">
        <f t="shared" si="2"/>
        <v>0</v>
      </c>
      <c r="I17" s="91" t="str">
        <f t="shared" si="3"/>
        <v>1150</v>
      </c>
      <c r="J17" s="92">
        <f t="shared" si="0"/>
        <v>0</v>
      </c>
      <c r="K17" s="120">
        <f t="shared" si="1"/>
        <v>0</v>
      </c>
    </row>
    <row r="18" spans="1:11" ht="18" customHeight="1" x14ac:dyDescent="0.3">
      <c r="A18" s="85">
        <v>4</v>
      </c>
      <c r="B18" s="127"/>
      <c r="C18" s="128"/>
      <c r="D18" s="87"/>
      <c r="E18" s="88"/>
      <c r="F18" s="89"/>
      <c r="G18" s="89"/>
      <c r="H18" s="90">
        <f t="shared" si="2"/>
        <v>0</v>
      </c>
      <c r="I18" s="91" t="str">
        <f t="shared" si="3"/>
        <v>1150</v>
      </c>
      <c r="J18" s="92">
        <f t="shared" si="0"/>
        <v>0</v>
      </c>
      <c r="K18" s="120">
        <f t="shared" si="1"/>
        <v>0</v>
      </c>
    </row>
    <row r="19" spans="1:11" ht="18" customHeight="1" x14ac:dyDescent="0.3">
      <c r="A19" s="85">
        <v>5</v>
      </c>
      <c r="B19" s="127"/>
      <c r="C19" s="128"/>
      <c r="D19" s="87"/>
      <c r="E19" s="88"/>
      <c r="F19" s="89"/>
      <c r="G19" s="89"/>
      <c r="H19" s="90">
        <f t="shared" si="2"/>
        <v>0</v>
      </c>
      <c r="I19" s="91" t="str">
        <f t="shared" si="3"/>
        <v>1150</v>
      </c>
      <c r="J19" s="92">
        <f t="shared" si="0"/>
        <v>0</v>
      </c>
      <c r="K19" s="120">
        <f t="shared" si="1"/>
        <v>0</v>
      </c>
    </row>
    <row r="20" spans="1:11" ht="18" customHeight="1" x14ac:dyDescent="0.3">
      <c r="A20" s="85">
        <v>6</v>
      </c>
      <c r="B20" s="127"/>
      <c r="C20" s="128"/>
      <c r="D20" s="87"/>
      <c r="E20" s="88"/>
      <c r="F20" s="89"/>
      <c r="G20" s="89"/>
      <c r="H20" s="90">
        <f t="shared" si="2"/>
        <v>0</v>
      </c>
      <c r="I20" s="91" t="str">
        <f t="shared" si="3"/>
        <v>1150</v>
      </c>
      <c r="J20" s="92">
        <f t="shared" si="0"/>
        <v>0</v>
      </c>
      <c r="K20" s="120">
        <f t="shared" si="1"/>
        <v>0</v>
      </c>
    </row>
    <row r="21" spans="1:11" ht="18" customHeight="1" x14ac:dyDescent="0.3">
      <c r="A21" s="85">
        <v>7</v>
      </c>
      <c r="B21" s="86"/>
      <c r="C21" s="118"/>
      <c r="D21" s="87"/>
      <c r="E21" s="88"/>
      <c r="F21" s="89"/>
      <c r="G21" s="89"/>
      <c r="H21" s="90">
        <f t="shared" si="2"/>
        <v>0</v>
      </c>
      <c r="I21" s="91" t="str">
        <f t="shared" si="3"/>
        <v>1150</v>
      </c>
      <c r="J21" s="92">
        <f t="shared" si="0"/>
        <v>0</v>
      </c>
      <c r="K21" s="120">
        <f t="shared" si="1"/>
        <v>0</v>
      </c>
    </row>
    <row r="22" spans="1:11" ht="18" customHeight="1" x14ac:dyDescent="0.3">
      <c r="A22" s="85">
        <v>8</v>
      </c>
      <c r="B22" s="86"/>
      <c r="C22" s="118"/>
      <c r="D22" s="87"/>
      <c r="E22" s="88"/>
      <c r="F22" s="89"/>
      <c r="G22" s="89"/>
      <c r="H22" s="90">
        <f t="shared" si="2"/>
        <v>0</v>
      </c>
      <c r="I22" s="91" t="str">
        <f t="shared" si="3"/>
        <v>1150</v>
      </c>
      <c r="J22" s="92">
        <f t="shared" si="0"/>
        <v>0</v>
      </c>
      <c r="K22" s="120">
        <f t="shared" si="1"/>
        <v>0</v>
      </c>
    </row>
    <row r="23" spans="1:11" ht="18" customHeight="1" x14ac:dyDescent="0.3">
      <c r="A23" s="93">
        <v>9</v>
      </c>
      <c r="B23" s="94"/>
      <c r="C23" s="121"/>
      <c r="D23" s="95"/>
      <c r="E23" s="96"/>
      <c r="F23" s="97"/>
      <c r="G23" s="97"/>
      <c r="H23" s="98">
        <f t="shared" si="2"/>
        <v>0</v>
      </c>
      <c r="I23" s="99" t="str">
        <f t="shared" si="3"/>
        <v>1150</v>
      </c>
      <c r="J23" s="100">
        <f t="shared" si="0"/>
        <v>0</v>
      </c>
      <c r="K23" s="123">
        <f t="shared" si="1"/>
        <v>0</v>
      </c>
    </row>
    <row r="24" spans="1:11" ht="24" customHeight="1" x14ac:dyDescent="0.3">
      <c r="A24" s="19"/>
      <c r="B24" s="20" t="s">
        <v>8</v>
      </c>
      <c r="C24" s="18"/>
      <c r="D24" s="18"/>
      <c r="E24" s="19"/>
      <c r="F24" s="18"/>
      <c r="G24" s="18"/>
      <c r="H24" s="51">
        <f>SUM(H15:H23)</f>
        <v>1481</v>
      </c>
      <c r="I24" s="17"/>
      <c r="J24" s="16"/>
      <c r="K24" s="129">
        <f>SUM(K15:K23)</f>
        <v>0</v>
      </c>
    </row>
    <row r="25" spans="1:11" ht="21.95" customHeight="1" x14ac:dyDescent="0.25">
      <c r="A25" s="7"/>
      <c r="B25" s="14" t="s">
        <v>7</v>
      </c>
      <c r="C25" s="8"/>
      <c r="D25" s="8"/>
      <c r="E25" s="7"/>
      <c r="F25" s="7"/>
      <c r="G25" s="7"/>
      <c r="H25" s="227">
        <f>J15</f>
        <v>0</v>
      </c>
      <c r="I25" s="277"/>
      <c r="J25" s="221" t="s">
        <v>48</v>
      </c>
      <c r="K25" s="222"/>
    </row>
    <row r="26" spans="1:11" ht="21.95" customHeight="1" x14ac:dyDescent="0.25">
      <c r="A26" s="7"/>
      <c r="B26" s="14" t="s">
        <v>52</v>
      </c>
      <c r="C26" s="8"/>
      <c r="D26" s="8"/>
      <c r="E26" s="7"/>
      <c r="F26" s="7"/>
      <c r="G26" s="7"/>
      <c r="H26" s="227">
        <f>K24/H24</f>
        <v>0</v>
      </c>
      <c r="I26" s="277"/>
      <c r="J26" s="223"/>
      <c r="K26" s="224"/>
    </row>
    <row r="27" spans="1:11" ht="21.95" customHeight="1" x14ac:dyDescent="0.25">
      <c r="A27" s="48"/>
      <c r="B27" s="50"/>
      <c r="C27" s="49"/>
      <c r="D27" s="49"/>
      <c r="E27" s="48"/>
      <c r="F27" s="48"/>
      <c r="G27" s="48"/>
      <c r="H27" s="144"/>
      <c r="I27" s="144"/>
      <c r="J27" s="223"/>
      <c r="K27" s="224"/>
    </row>
    <row r="28" spans="1:11" ht="21.95" customHeight="1" x14ac:dyDescent="0.3">
      <c r="A28" s="10" t="s">
        <v>5</v>
      </c>
      <c r="B28" s="13" t="s">
        <v>4</v>
      </c>
      <c r="C28" s="12"/>
      <c r="D28" s="12"/>
      <c r="E28" s="11"/>
      <c r="F28" s="7"/>
      <c r="G28" s="7"/>
      <c r="H28" s="227">
        <f>SUM(H29:H31)</f>
        <v>0</v>
      </c>
      <c r="I28" s="277"/>
      <c r="J28" s="223"/>
      <c r="K28" s="224"/>
    </row>
    <row r="29" spans="1:11" ht="21.95" customHeight="1" x14ac:dyDescent="0.25">
      <c r="A29" s="10">
        <v>1</v>
      </c>
      <c r="B29" s="9" t="s">
        <v>36</v>
      </c>
      <c r="C29" s="8"/>
      <c r="D29" s="8"/>
      <c r="E29" s="7"/>
      <c r="F29" s="7"/>
      <c r="G29" s="7"/>
      <c r="H29" s="188">
        <f>3*H25</f>
        <v>0</v>
      </c>
      <c r="I29" s="279"/>
      <c r="J29" s="223"/>
      <c r="K29" s="224"/>
    </row>
    <row r="30" spans="1:11" ht="43.5" customHeight="1" x14ac:dyDescent="0.25">
      <c r="A30" s="10">
        <v>2</v>
      </c>
      <c r="B30" s="271" t="s">
        <v>57</v>
      </c>
      <c r="C30" s="272"/>
      <c r="D30" s="272"/>
      <c r="E30" s="272"/>
      <c r="F30" s="272"/>
      <c r="G30" s="273"/>
      <c r="H30" s="280">
        <f>1.5*H26*K7</f>
        <v>0</v>
      </c>
      <c r="I30" s="279"/>
      <c r="J30" s="223"/>
      <c r="K30" s="224"/>
    </row>
    <row r="31" spans="1:11" ht="26.25" customHeight="1" x14ac:dyDescent="0.25">
      <c r="A31" s="10">
        <v>3</v>
      </c>
      <c r="B31" s="274" t="s">
        <v>62</v>
      </c>
      <c r="C31" s="275"/>
      <c r="D31" s="275"/>
      <c r="E31" s="275"/>
      <c r="F31" s="275"/>
      <c r="G31" s="276"/>
      <c r="H31" s="188">
        <f>IF(B31="Nghỉ trong thời gian 12 tháng",0.5*H25*K11,0.25*H25*K11)</f>
        <v>0</v>
      </c>
      <c r="I31" s="189"/>
      <c r="J31" s="223"/>
      <c r="K31" s="224"/>
    </row>
    <row r="32" spans="1:11" s="105" customFormat="1" ht="21.95" customHeight="1" x14ac:dyDescent="0.3">
      <c r="A32" s="101"/>
      <c r="B32" s="102" t="s">
        <v>0</v>
      </c>
      <c r="C32" s="103"/>
      <c r="D32" s="103"/>
      <c r="E32" s="104"/>
      <c r="F32" s="104"/>
      <c r="G32" s="104"/>
      <c r="H32" s="219">
        <f>SUM(H29:I31)</f>
        <v>0</v>
      </c>
      <c r="I32" s="278"/>
      <c r="J32" s="225"/>
      <c r="K32" s="226"/>
    </row>
    <row r="33" spans="8:8" s="1" customFormat="1" ht="18" x14ac:dyDescent="0.25">
      <c r="H33" s="2"/>
    </row>
    <row r="34" spans="8:8" s="1" customFormat="1" ht="18" x14ac:dyDescent="0.25">
      <c r="H34" s="2"/>
    </row>
    <row r="35" spans="8:8" s="1" customFormat="1" ht="18" x14ac:dyDescent="0.25">
      <c r="H35" s="2"/>
    </row>
    <row r="36" spans="8:8" s="1" customFormat="1" ht="18" x14ac:dyDescent="0.25">
      <c r="H36" s="2"/>
    </row>
    <row r="37" spans="8:8" s="1" customFormat="1" ht="18" x14ac:dyDescent="0.25">
      <c r="H37" s="2"/>
    </row>
    <row r="38" spans="8:8" s="1" customFormat="1" ht="18" x14ac:dyDescent="0.25">
      <c r="H38" s="2"/>
    </row>
    <row r="39" spans="8:8" s="1" customFormat="1" ht="18" x14ac:dyDescent="0.25">
      <c r="H39" s="2"/>
    </row>
    <row r="40" spans="8:8" s="1" customFormat="1" ht="18" x14ac:dyDescent="0.25">
      <c r="H40" s="2"/>
    </row>
    <row r="41" spans="8:8" s="1" customFormat="1" ht="18" x14ac:dyDescent="0.25">
      <c r="H41" s="2"/>
    </row>
    <row r="42" spans="8:8" s="1" customFormat="1" ht="18" x14ac:dyDescent="0.25">
      <c r="H42" s="2"/>
    </row>
    <row r="43" spans="8:8" s="1" customFormat="1" ht="18" x14ac:dyDescent="0.25">
      <c r="H43" s="2"/>
    </row>
    <row r="44" spans="8:8" s="1" customFormat="1" ht="18" x14ac:dyDescent="0.25">
      <c r="H44" s="2"/>
    </row>
    <row r="45" spans="8:8" s="1" customFormat="1" ht="18" x14ac:dyDescent="0.25">
      <c r="H45" s="2"/>
    </row>
    <row r="46" spans="8:8" s="1" customFormat="1" ht="18" x14ac:dyDescent="0.25">
      <c r="H46" s="2"/>
    </row>
    <row r="47" spans="8:8" s="1" customFormat="1" ht="18" x14ac:dyDescent="0.25">
      <c r="H47" s="2"/>
    </row>
    <row r="48" spans="8:8" s="1" customFormat="1" ht="18" x14ac:dyDescent="0.25">
      <c r="H48" s="2"/>
    </row>
    <row r="49" spans="2:10" s="5" customFormat="1" ht="18" x14ac:dyDescent="0.25">
      <c r="B49" s="1"/>
      <c r="H49" s="6"/>
    </row>
    <row r="50" spans="2:10" s="5" customFormat="1" ht="18" x14ac:dyDescent="0.25">
      <c r="B50" s="1"/>
      <c r="H50" s="6"/>
    </row>
    <row r="51" spans="2:10" s="5" customFormat="1" ht="18" x14ac:dyDescent="0.25">
      <c r="B51" s="1"/>
      <c r="H51" s="6"/>
    </row>
    <row r="52" spans="2:10" s="5" customFormat="1" ht="18" x14ac:dyDescent="0.25">
      <c r="B52" s="1"/>
      <c r="C52" s="1"/>
      <c r="D52" s="1"/>
      <c r="E52" s="1"/>
      <c r="F52" s="1"/>
      <c r="G52" s="1"/>
      <c r="H52" s="2"/>
      <c r="I52" s="1"/>
    </row>
    <row r="53" spans="2:10" s="5" customFormat="1" ht="18" x14ac:dyDescent="0.25">
      <c r="B53" s="1"/>
      <c r="C53" s="1"/>
      <c r="D53" s="1"/>
      <c r="E53" s="1"/>
      <c r="F53" s="1"/>
      <c r="G53" s="1"/>
      <c r="H53" s="2"/>
      <c r="I53" s="1"/>
    </row>
    <row r="54" spans="2:10" ht="18" x14ac:dyDescent="0.25">
      <c r="B54" s="1"/>
      <c r="C54" s="1"/>
      <c r="D54" s="1"/>
      <c r="H54" s="2"/>
      <c r="I54" s="1"/>
      <c r="J54" s="1"/>
    </row>
    <row r="55" spans="2:10" ht="18" x14ac:dyDescent="0.25">
      <c r="B55" s="1"/>
      <c r="C55" s="1"/>
      <c r="D55" s="1"/>
      <c r="H55" s="2"/>
      <c r="I55" s="1"/>
      <c r="J55" s="1"/>
    </row>
    <row r="56" spans="2:10" ht="18" x14ac:dyDescent="0.25">
      <c r="B56" s="1"/>
      <c r="C56" s="1"/>
      <c r="D56" s="1"/>
      <c r="H56" s="2"/>
      <c r="I56" s="1"/>
      <c r="J56" s="1"/>
    </row>
    <row r="57" spans="2:10" ht="18" x14ac:dyDescent="0.25">
      <c r="B57" s="1"/>
      <c r="C57" s="1"/>
      <c r="D57" s="1"/>
      <c r="H57" s="2"/>
      <c r="I57" s="1"/>
      <c r="J57" s="1"/>
    </row>
    <row r="58" spans="2:10" ht="18" x14ac:dyDescent="0.25">
      <c r="B58" s="1"/>
      <c r="C58" s="1"/>
      <c r="D58" s="1"/>
      <c r="H58" s="2"/>
      <c r="I58" s="1"/>
      <c r="J58" s="1"/>
    </row>
    <row r="59" spans="2:10" ht="18" x14ac:dyDescent="0.25">
      <c r="B59" s="1"/>
      <c r="C59" s="1"/>
      <c r="D59" s="1"/>
      <c r="H59" s="2"/>
      <c r="I59" s="1"/>
      <c r="J59" s="1"/>
    </row>
    <row r="60" spans="2:10" ht="18" x14ac:dyDescent="0.25">
      <c r="B60" s="1"/>
      <c r="C60" s="1"/>
      <c r="D60" s="1"/>
      <c r="E60" s="2"/>
      <c r="H60" s="1"/>
      <c r="I60" s="1"/>
      <c r="J60" s="1"/>
    </row>
    <row r="61" spans="2:10" ht="18" x14ac:dyDescent="0.25">
      <c r="B61" s="1"/>
      <c r="C61" s="1"/>
      <c r="D61" s="1"/>
      <c r="E61" s="2"/>
      <c r="H61" s="1"/>
      <c r="I61" s="1"/>
      <c r="J61" s="1"/>
    </row>
    <row r="62" spans="2:10" ht="18" x14ac:dyDescent="0.25">
      <c r="B62" s="1"/>
      <c r="C62" s="1"/>
      <c r="D62" s="1"/>
      <c r="E62" s="2"/>
      <c r="H62" s="1"/>
      <c r="I62" s="1"/>
      <c r="J62" s="1"/>
    </row>
    <row r="63" spans="2:10" ht="18" x14ac:dyDescent="0.25">
      <c r="B63" s="1"/>
      <c r="C63" s="1"/>
      <c r="D63" s="1"/>
      <c r="E63" s="2"/>
      <c r="H63" s="1"/>
      <c r="I63" s="1"/>
      <c r="J63" s="1"/>
    </row>
    <row r="64" spans="2:10" ht="18" x14ac:dyDescent="0.25">
      <c r="B64" s="1"/>
      <c r="C64" s="1"/>
      <c r="D64" s="1"/>
      <c r="E64" s="2"/>
      <c r="H64" s="1"/>
      <c r="I64" s="1"/>
      <c r="J64" s="1"/>
    </row>
    <row r="65" spans="2:10" ht="18" x14ac:dyDescent="0.25">
      <c r="B65" s="1"/>
      <c r="C65" s="1"/>
      <c r="D65" s="1"/>
      <c r="E65" s="2"/>
      <c r="H65" s="1"/>
      <c r="I65" s="1"/>
      <c r="J65" s="1"/>
    </row>
    <row r="66" spans="2:10" ht="18" x14ac:dyDescent="0.25">
      <c r="B66" s="1"/>
      <c r="C66" s="1"/>
      <c r="D66" s="1"/>
      <c r="E66" s="2"/>
      <c r="H66" s="1"/>
      <c r="I66" s="1"/>
      <c r="J66" s="1"/>
    </row>
    <row r="67" spans="2:10" ht="18" x14ac:dyDescent="0.25">
      <c r="B67" s="1"/>
      <c r="C67" s="1"/>
      <c r="D67" s="1"/>
      <c r="E67" s="2"/>
      <c r="H67" s="1"/>
      <c r="I67" s="1"/>
      <c r="J67" s="1"/>
    </row>
    <row r="68" spans="2:10" ht="18" x14ac:dyDescent="0.25">
      <c r="B68" s="1"/>
      <c r="C68" s="1"/>
      <c r="D68" s="1"/>
      <c r="E68" s="2"/>
      <c r="H68" s="1"/>
      <c r="I68" s="1"/>
      <c r="J68" s="1"/>
    </row>
    <row r="69" spans="2:10" ht="18" x14ac:dyDescent="0.25">
      <c r="B69" s="1"/>
      <c r="C69" s="1"/>
      <c r="D69" s="1"/>
      <c r="E69" s="2"/>
      <c r="H69" s="1"/>
      <c r="I69" s="1"/>
      <c r="J69" s="1"/>
    </row>
    <row r="70" spans="2:10" ht="18" x14ac:dyDescent="0.25">
      <c r="B70" s="1"/>
      <c r="C70" s="1"/>
      <c r="D70" s="1"/>
      <c r="E70" s="2"/>
      <c r="H70" s="1"/>
      <c r="I70" s="1"/>
      <c r="J70" s="1"/>
    </row>
    <row r="71" spans="2:10" ht="18" x14ac:dyDescent="0.25">
      <c r="B71" s="1"/>
      <c r="C71" s="1"/>
      <c r="D71" s="1"/>
      <c r="E71" s="2"/>
      <c r="H71" s="1"/>
      <c r="I71" s="1"/>
      <c r="J71" s="1"/>
    </row>
    <row r="72" spans="2:10" ht="18" x14ac:dyDescent="0.25">
      <c r="B72" s="5"/>
      <c r="C72" s="5"/>
      <c r="D72" s="5"/>
      <c r="E72" s="6"/>
      <c r="F72" s="5"/>
      <c r="G72" s="5"/>
      <c r="H72" s="1"/>
      <c r="I72" s="1"/>
      <c r="J72" s="1"/>
    </row>
    <row r="73" spans="2:10" ht="18" x14ac:dyDescent="0.25">
      <c r="B73" s="5"/>
      <c r="C73" s="5"/>
      <c r="D73" s="5"/>
      <c r="E73" s="6"/>
      <c r="F73" s="5"/>
      <c r="G73" s="5"/>
      <c r="H73" s="1"/>
      <c r="I73" s="1"/>
      <c r="J73" s="1"/>
    </row>
    <row r="74" spans="2:10" ht="18" x14ac:dyDescent="0.25">
      <c r="B74" s="5"/>
      <c r="C74" s="5"/>
      <c r="D74" s="5"/>
      <c r="E74" s="6"/>
      <c r="F74" s="5"/>
      <c r="G74" s="5"/>
      <c r="H74" s="1"/>
      <c r="I74" s="1"/>
      <c r="J74" s="1"/>
    </row>
    <row r="75" spans="2:10" ht="18" x14ac:dyDescent="0.25">
      <c r="B75" s="5"/>
      <c r="C75" s="5"/>
      <c r="D75" s="5"/>
      <c r="E75" s="6"/>
      <c r="F75" s="5"/>
      <c r="G75" s="5"/>
      <c r="H75" s="1"/>
      <c r="I75" s="1"/>
      <c r="J75" s="1"/>
    </row>
    <row r="76" spans="2:10" ht="18" x14ac:dyDescent="0.25">
      <c r="B76" s="5"/>
      <c r="C76" s="5"/>
      <c r="D76" s="5"/>
      <c r="E76" s="6"/>
      <c r="F76" s="5"/>
      <c r="G76" s="5"/>
      <c r="H76" s="1"/>
      <c r="I76" s="1"/>
      <c r="J76" s="1"/>
    </row>
    <row r="77" spans="2:10" ht="18" x14ac:dyDescent="0.25">
      <c r="B77" s="5"/>
      <c r="C77" s="5"/>
      <c r="D77" s="5"/>
      <c r="E77" s="6"/>
      <c r="F77" s="5"/>
      <c r="G77" s="5"/>
      <c r="H77" s="1"/>
      <c r="I77" s="1"/>
      <c r="J77" s="1"/>
    </row>
    <row r="78" spans="2:10" ht="18" x14ac:dyDescent="0.25">
      <c r="B78" s="5"/>
      <c r="C78" s="5"/>
      <c r="D78" s="5"/>
      <c r="E78" s="6"/>
      <c r="F78" s="5"/>
      <c r="G78" s="5"/>
      <c r="H78" s="1"/>
      <c r="I78" s="1"/>
      <c r="J78" s="1"/>
    </row>
    <row r="79" spans="2:10" s="5" customFormat="1" ht="18" x14ac:dyDescent="0.25">
      <c r="E79" s="6"/>
    </row>
    <row r="80" spans="2:10" s="5" customFormat="1" ht="18" x14ac:dyDescent="0.25">
      <c r="E80" s="6"/>
    </row>
    <row r="81" spans="2:10" s="5" customFormat="1" ht="18" x14ac:dyDescent="0.25">
      <c r="E81" s="6"/>
    </row>
    <row r="82" spans="2:10" s="5" customFormat="1" ht="18" x14ac:dyDescent="0.25">
      <c r="B82" s="1"/>
      <c r="C82" s="1"/>
      <c r="D82" s="1"/>
      <c r="E82" s="2"/>
      <c r="F82" s="1"/>
      <c r="G82" s="1"/>
    </row>
    <row r="83" spans="2:10" s="5" customFormat="1" ht="18" x14ac:dyDescent="0.25">
      <c r="B83" s="1"/>
      <c r="C83" s="1"/>
      <c r="D83" s="1"/>
      <c r="E83" s="2"/>
      <c r="F83" s="1"/>
      <c r="G83" s="1"/>
    </row>
    <row r="84" spans="2:10" s="5" customFormat="1" ht="18" x14ac:dyDescent="0.25">
      <c r="B84" s="1"/>
      <c r="C84" s="1"/>
      <c r="D84" s="1"/>
      <c r="E84" s="2"/>
      <c r="F84" s="1"/>
      <c r="G84" s="1"/>
    </row>
    <row r="85" spans="2:10" s="5" customFormat="1" ht="18" x14ac:dyDescent="0.25">
      <c r="B85" s="1"/>
      <c r="C85" s="1"/>
      <c r="D85" s="1"/>
      <c r="E85" s="2"/>
      <c r="F85" s="1"/>
      <c r="G85" s="1"/>
    </row>
    <row r="86" spans="2:10" s="5" customFormat="1" ht="18" x14ac:dyDescent="0.25">
      <c r="B86" s="1"/>
      <c r="C86" s="1"/>
      <c r="D86" s="1"/>
      <c r="E86" s="2"/>
      <c r="F86" s="1"/>
      <c r="G86" s="1"/>
    </row>
    <row r="87" spans="2:10" s="5" customFormat="1" ht="18" x14ac:dyDescent="0.25">
      <c r="B87" s="1"/>
      <c r="C87" s="1"/>
      <c r="D87" s="1"/>
      <c r="E87" s="2"/>
      <c r="F87" s="1"/>
      <c r="G87" s="1"/>
    </row>
    <row r="88" spans="2:10" s="5" customFormat="1" ht="18" x14ac:dyDescent="0.25">
      <c r="B88" s="1"/>
      <c r="C88" s="1"/>
      <c r="D88" s="1"/>
      <c r="E88" s="2"/>
      <c r="F88" s="1"/>
      <c r="G88" s="1"/>
    </row>
    <row r="89" spans="2:10" ht="18" x14ac:dyDescent="0.25">
      <c r="B89" s="1"/>
      <c r="C89" s="1"/>
      <c r="D89" s="1"/>
      <c r="E89" s="2"/>
      <c r="H89" s="1"/>
      <c r="I89" s="1"/>
      <c r="J89" s="1"/>
    </row>
    <row r="90" spans="2:10" ht="18" x14ac:dyDescent="0.25">
      <c r="B90" s="1"/>
      <c r="C90" s="1"/>
      <c r="D90" s="1"/>
      <c r="E90" s="2"/>
      <c r="H90" s="1"/>
      <c r="I90" s="1"/>
      <c r="J90" s="1"/>
    </row>
    <row r="91" spans="2:10" ht="18" x14ac:dyDescent="0.25">
      <c r="B91" s="1"/>
      <c r="C91" s="1"/>
      <c r="D91" s="1"/>
      <c r="E91" s="2"/>
      <c r="H91" s="1"/>
      <c r="I91" s="1"/>
      <c r="J91" s="1"/>
    </row>
    <row r="92" spans="2:10" ht="18" x14ac:dyDescent="0.25">
      <c r="B92" s="1"/>
      <c r="C92" s="1"/>
      <c r="D92" s="1"/>
      <c r="E92" s="2"/>
      <c r="H92" s="1"/>
      <c r="I92" s="1"/>
      <c r="J92" s="1"/>
    </row>
    <row r="93" spans="2:10" ht="18" x14ac:dyDescent="0.25">
      <c r="B93" s="1"/>
      <c r="C93" s="1"/>
      <c r="D93" s="1"/>
      <c r="E93" s="2"/>
      <c r="H93" s="1"/>
      <c r="I93" s="1"/>
      <c r="J93" s="1"/>
    </row>
    <row r="94" spans="2:10" ht="18" x14ac:dyDescent="0.25">
      <c r="B94" s="1"/>
      <c r="C94" s="1"/>
      <c r="D94" s="1"/>
      <c r="E94" s="2"/>
      <c r="H94" s="1"/>
      <c r="I94" s="1"/>
      <c r="J94" s="1"/>
    </row>
    <row r="95" spans="2:10" ht="18" x14ac:dyDescent="0.25">
      <c r="B95" s="1"/>
      <c r="C95" s="1"/>
      <c r="D95" s="1"/>
      <c r="E95" s="2"/>
      <c r="H95" s="1"/>
      <c r="I95" s="1"/>
      <c r="J95" s="1"/>
    </row>
    <row r="96" spans="2:10" ht="18" x14ac:dyDescent="0.25">
      <c r="B96" s="1"/>
      <c r="C96" s="1"/>
      <c r="D96" s="1"/>
      <c r="E96" s="2"/>
      <c r="H96" s="1"/>
      <c r="I96" s="1"/>
      <c r="J96" s="1"/>
    </row>
    <row r="97" spans="5:5" s="1" customFormat="1" ht="18" x14ac:dyDescent="0.25">
      <c r="E97" s="2"/>
    </row>
    <row r="98" spans="5:5" s="1" customFormat="1" ht="18" x14ac:dyDescent="0.25">
      <c r="E98" s="2"/>
    </row>
    <row r="99" spans="5:5" s="1" customFormat="1" ht="18" x14ac:dyDescent="0.25">
      <c r="E99" s="2"/>
    </row>
    <row r="100" spans="5:5" s="1" customFormat="1" ht="18" x14ac:dyDescent="0.25">
      <c r="E100" s="2"/>
    </row>
    <row r="101" spans="5:5" s="1" customFormat="1" ht="18" x14ac:dyDescent="0.25">
      <c r="E101" s="2"/>
    </row>
    <row r="102" spans="5:5" s="1" customFormat="1" ht="18" x14ac:dyDescent="0.25">
      <c r="E102" s="2"/>
    </row>
    <row r="103" spans="5:5" s="1" customFormat="1" ht="18" x14ac:dyDescent="0.25">
      <c r="E103" s="2"/>
    </row>
    <row r="104" spans="5:5" s="1" customFormat="1" ht="18" x14ac:dyDescent="0.25">
      <c r="E104" s="2"/>
    </row>
    <row r="105" spans="5:5" s="1" customFormat="1" ht="18" x14ac:dyDescent="0.25">
      <c r="E105" s="2"/>
    </row>
    <row r="106" spans="5:5" s="1" customFormat="1" ht="18" x14ac:dyDescent="0.25">
      <c r="E106" s="2"/>
    </row>
    <row r="107" spans="5:5" s="1" customFormat="1" ht="18" x14ac:dyDescent="0.25">
      <c r="E107" s="2"/>
    </row>
    <row r="108" spans="5:5" s="1" customFormat="1" ht="18" x14ac:dyDescent="0.25">
      <c r="E108" s="2"/>
    </row>
    <row r="109" spans="5:5" s="1" customFormat="1" ht="18" x14ac:dyDescent="0.25">
      <c r="E109" s="2"/>
    </row>
    <row r="110" spans="5:5" s="1" customFormat="1" ht="18" x14ac:dyDescent="0.25">
      <c r="E110" s="2"/>
    </row>
    <row r="111" spans="5:5" s="1" customFormat="1" ht="18" x14ac:dyDescent="0.25">
      <c r="E111" s="2"/>
    </row>
    <row r="112" spans="5:5" s="1" customFormat="1" ht="18" x14ac:dyDescent="0.25">
      <c r="E112" s="2"/>
    </row>
    <row r="113" spans="5:5" s="1" customFormat="1" ht="18" x14ac:dyDescent="0.25">
      <c r="E113" s="2"/>
    </row>
    <row r="114" spans="5:5" s="1" customFormat="1" ht="18" x14ac:dyDescent="0.25">
      <c r="E114" s="2"/>
    </row>
    <row r="115" spans="5:5" s="1" customFormat="1" ht="18" x14ac:dyDescent="0.25">
      <c r="E115" s="2"/>
    </row>
    <row r="116" spans="5:5" s="1" customFormat="1" ht="18" x14ac:dyDescent="0.25">
      <c r="E116" s="2"/>
    </row>
    <row r="117" spans="5:5" s="1" customFormat="1" ht="18" x14ac:dyDescent="0.25">
      <c r="E117" s="2"/>
    </row>
    <row r="118" spans="5:5" s="1" customFormat="1" ht="18" x14ac:dyDescent="0.25">
      <c r="E118" s="2"/>
    </row>
    <row r="119" spans="5:5" s="1" customFormat="1" ht="18" x14ac:dyDescent="0.25">
      <c r="E119" s="2"/>
    </row>
    <row r="120" spans="5:5" s="1" customFormat="1" ht="18" x14ac:dyDescent="0.25">
      <c r="E120" s="2"/>
    </row>
    <row r="121" spans="5:5" s="1" customFormat="1" ht="18" x14ac:dyDescent="0.25">
      <c r="E121" s="2"/>
    </row>
    <row r="122" spans="5:5" s="1" customFormat="1" ht="18" x14ac:dyDescent="0.25">
      <c r="E122" s="2"/>
    </row>
    <row r="123" spans="5:5" s="1" customFormat="1" ht="18" x14ac:dyDescent="0.25">
      <c r="E123" s="2"/>
    </row>
    <row r="124" spans="5:5" s="1" customFormat="1" ht="18" x14ac:dyDescent="0.25">
      <c r="E124" s="2"/>
    </row>
    <row r="125" spans="5:5" s="1" customFormat="1" ht="18" x14ac:dyDescent="0.25">
      <c r="E125" s="2"/>
    </row>
    <row r="126" spans="5:5" s="1" customFormat="1" ht="18" x14ac:dyDescent="0.25">
      <c r="E126" s="2"/>
    </row>
    <row r="127" spans="5:5" s="1" customFormat="1" ht="18" x14ac:dyDescent="0.25">
      <c r="E127" s="2"/>
    </row>
    <row r="128" spans="5:5" s="1" customFormat="1" ht="18" x14ac:dyDescent="0.25">
      <c r="E128" s="2"/>
    </row>
    <row r="129" spans="5:5" s="1" customFormat="1" ht="18" x14ac:dyDescent="0.25">
      <c r="E129" s="2"/>
    </row>
    <row r="130" spans="5:5" s="1" customFormat="1" ht="18" x14ac:dyDescent="0.25">
      <c r="E130" s="2"/>
    </row>
    <row r="131" spans="5:5" s="1" customFormat="1" ht="18" x14ac:dyDescent="0.25">
      <c r="E131" s="2"/>
    </row>
    <row r="132" spans="5:5" s="1" customFormat="1" ht="18" x14ac:dyDescent="0.25">
      <c r="E132" s="2"/>
    </row>
    <row r="133" spans="5:5" s="1" customFormat="1" ht="18" x14ac:dyDescent="0.25">
      <c r="E133" s="2"/>
    </row>
    <row r="134" spans="5:5" s="1" customFormat="1" ht="18" x14ac:dyDescent="0.25">
      <c r="E134" s="2"/>
    </row>
    <row r="135" spans="5:5" s="1" customFormat="1" ht="18" x14ac:dyDescent="0.25">
      <c r="E135" s="2"/>
    </row>
    <row r="136" spans="5:5" s="1" customFormat="1" ht="18" x14ac:dyDescent="0.25">
      <c r="E136" s="2"/>
    </row>
    <row r="137" spans="5:5" s="1" customFormat="1" ht="18" x14ac:dyDescent="0.25">
      <c r="E137" s="2"/>
    </row>
    <row r="138" spans="5:5" s="1" customFormat="1" ht="18" x14ac:dyDescent="0.25">
      <c r="E138" s="2"/>
    </row>
    <row r="139" spans="5:5" s="1" customFormat="1" ht="18" x14ac:dyDescent="0.25">
      <c r="E139" s="2"/>
    </row>
    <row r="140" spans="5:5" s="1" customFormat="1" ht="18" x14ac:dyDescent="0.25">
      <c r="E140" s="2"/>
    </row>
    <row r="141" spans="5:5" s="1" customFormat="1" ht="18" x14ac:dyDescent="0.25">
      <c r="E141" s="2"/>
    </row>
    <row r="142" spans="5:5" s="1" customFormat="1" ht="18" x14ac:dyDescent="0.25">
      <c r="E142" s="2"/>
    </row>
    <row r="143" spans="5:5" s="1" customFormat="1" ht="18" x14ac:dyDescent="0.25">
      <c r="E143" s="2"/>
    </row>
    <row r="144" spans="5:5" s="1" customFormat="1" ht="18" x14ac:dyDescent="0.25">
      <c r="E144" s="2"/>
    </row>
    <row r="145" spans="5:5" s="1" customFormat="1" ht="18" x14ac:dyDescent="0.25">
      <c r="E145" s="2"/>
    </row>
    <row r="146" spans="5:5" s="1" customFormat="1" ht="18" x14ac:dyDescent="0.25">
      <c r="E146" s="2"/>
    </row>
    <row r="147" spans="5:5" s="1" customFormat="1" ht="18" x14ac:dyDescent="0.25">
      <c r="E147" s="2"/>
    </row>
    <row r="148" spans="5:5" s="1" customFormat="1" ht="18" x14ac:dyDescent="0.25">
      <c r="E148" s="2"/>
    </row>
    <row r="149" spans="5:5" s="1" customFormat="1" ht="18" x14ac:dyDescent="0.25">
      <c r="E149" s="2"/>
    </row>
    <row r="150" spans="5:5" s="1" customFormat="1" ht="18" x14ac:dyDescent="0.25">
      <c r="E150" s="2"/>
    </row>
    <row r="151" spans="5:5" s="1" customFormat="1" ht="18" x14ac:dyDescent="0.25">
      <c r="E151" s="2"/>
    </row>
    <row r="152" spans="5:5" s="1" customFormat="1" ht="18" x14ac:dyDescent="0.25">
      <c r="E152" s="2"/>
    </row>
    <row r="153" spans="5:5" s="1" customFormat="1" ht="18" x14ac:dyDescent="0.25">
      <c r="E153" s="2"/>
    </row>
    <row r="154" spans="5:5" s="1" customFormat="1" ht="18" x14ac:dyDescent="0.25">
      <c r="E154" s="2"/>
    </row>
    <row r="155" spans="5:5" s="1" customFormat="1" ht="18" x14ac:dyDescent="0.25">
      <c r="E155" s="2"/>
    </row>
    <row r="156" spans="5:5" s="1" customFormat="1" ht="18" x14ac:dyDescent="0.25">
      <c r="E156" s="2"/>
    </row>
    <row r="157" spans="5:5" s="1" customFormat="1" ht="18" x14ac:dyDescent="0.25">
      <c r="E157" s="2"/>
    </row>
    <row r="158" spans="5:5" s="1" customFormat="1" ht="18" x14ac:dyDescent="0.25">
      <c r="E158" s="2"/>
    </row>
    <row r="159" spans="5:5" s="1" customFormat="1" ht="18" x14ac:dyDescent="0.25">
      <c r="E159" s="2"/>
    </row>
    <row r="160" spans="5:5" s="1" customFormat="1" ht="18" x14ac:dyDescent="0.25">
      <c r="E160" s="2"/>
    </row>
    <row r="161" spans="5:5" s="1" customFormat="1" ht="18" x14ac:dyDescent="0.25">
      <c r="E161" s="2"/>
    </row>
    <row r="162" spans="5:5" s="1" customFormat="1" ht="18" x14ac:dyDescent="0.25">
      <c r="E162" s="2"/>
    </row>
    <row r="163" spans="5:5" s="1" customFormat="1" ht="18" x14ac:dyDescent="0.25">
      <c r="E163" s="2"/>
    </row>
    <row r="164" spans="5:5" s="1" customFormat="1" ht="18" x14ac:dyDescent="0.25">
      <c r="E164" s="2"/>
    </row>
    <row r="165" spans="5:5" s="1" customFormat="1" ht="18" x14ac:dyDescent="0.25">
      <c r="E165" s="2"/>
    </row>
    <row r="166" spans="5:5" s="1" customFormat="1" ht="18" x14ac:dyDescent="0.25">
      <c r="E166" s="2"/>
    </row>
    <row r="167" spans="5:5" s="1" customFormat="1" ht="18" x14ac:dyDescent="0.25">
      <c r="E167" s="2"/>
    </row>
    <row r="168" spans="5:5" s="1" customFormat="1" ht="18" x14ac:dyDescent="0.25">
      <c r="E168" s="2"/>
    </row>
    <row r="169" spans="5:5" s="1" customFormat="1" ht="18" x14ac:dyDescent="0.25">
      <c r="E169" s="2"/>
    </row>
    <row r="170" spans="5:5" s="1" customFormat="1" ht="18" x14ac:dyDescent="0.25">
      <c r="E170" s="2"/>
    </row>
    <row r="171" spans="5:5" s="1" customFormat="1" ht="18" x14ac:dyDescent="0.25">
      <c r="E171" s="2"/>
    </row>
    <row r="172" spans="5:5" s="1" customFormat="1" ht="18" x14ac:dyDescent="0.25">
      <c r="E172" s="2"/>
    </row>
    <row r="173" spans="5:5" s="1" customFormat="1" ht="18" x14ac:dyDescent="0.25">
      <c r="E173" s="2"/>
    </row>
    <row r="174" spans="5:5" s="1" customFormat="1" ht="18" x14ac:dyDescent="0.25">
      <c r="E174" s="2"/>
    </row>
    <row r="175" spans="5:5" s="1" customFormat="1" ht="18" x14ac:dyDescent="0.25">
      <c r="E175" s="2"/>
    </row>
    <row r="176" spans="5:5" s="1" customFormat="1" ht="18" x14ac:dyDescent="0.25">
      <c r="E176" s="2"/>
    </row>
    <row r="177" spans="2:10" ht="18" x14ac:dyDescent="0.25">
      <c r="B177" s="1"/>
      <c r="C177" s="1"/>
      <c r="D177" s="1"/>
      <c r="E177" s="2"/>
      <c r="H177" s="1"/>
      <c r="I177" s="1"/>
      <c r="J177" s="1"/>
    </row>
    <row r="178" spans="2:10" ht="18" x14ac:dyDescent="0.25">
      <c r="B178" s="1"/>
      <c r="C178" s="1"/>
      <c r="D178" s="1"/>
      <c r="E178" s="2"/>
      <c r="H178" s="1"/>
      <c r="I178" s="1"/>
      <c r="J178" s="1"/>
    </row>
    <row r="179" spans="2:10" ht="18" x14ac:dyDescent="0.25">
      <c r="B179" s="1"/>
      <c r="C179" s="1"/>
      <c r="D179" s="1"/>
      <c r="E179" s="2"/>
      <c r="H179" s="1"/>
      <c r="I179" s="1"/>
      <c r="J179" s="1"/>
    </row>
    <row r="180" spans="2:10" x14ac:dyDescent="0.25">
      <c r="C180" s="1"/>
      <c r="D180" s="1"/>
      <c r="E180" s="4"/>
      <c r="F180" s="4"/>
      <c r="G180" s="4"/>
      <c r="H180" s="1"/>
      <c r="I180" s="1"/>
      <c r="J180" s="1"/>
    </row>
    <row r="181" spans="2:10" x14ac:dyDescent="0.25">
      <c r="C181" s="1"/>
      <c r="D181" s="1"/>
      <c r="E181" s="4"/>
      <c r="F181" s="4"/>
      <c r="G181" s="4"/>
      <c r="H181" s="1"/>
      <c r="I181" s="1"/>
      <c r="J181" s="1"/>
    </row>
    <row r="182" spans="2:10" x14ac:dyDescent="0.25">
      <c r="C182" s="1"/>
      <c r="D182" s="1"/>
      <c r="E182" s="4"/>
      <c r="F182" s="4"/>
      <c r="G182" s="4"/>
      <c r="H182" s="1"/>
      <c r="I182" s="1"/>
      <c r="J182" s="1"/>
    </row>
    <row r="183" spans="2:10" x14ac:dyDescent="0.25">
      <c r="C183" s="1"/>
      <c r="D183" s="1"/>
      <c r="E183" s="4"/>
      <c r="F183" s="4"/>
      <c r="G183" s="4"/>
      <c r="H183" s="1"/>
      <c r="I183" s="1"/>
      <c r="J183" s="1"/>
    </row>
    <row r="184" spans="2:10" x14ac:dyDescent="0.25">
      <c r="C184" s="1"/>
      <c r="D184" s="1"/>
      <c r="E184" s="4"/>
      <c r="F184" s="4"/>
      <c r="G184" s="4"/>
      <c r="H184" s="1"/>
      <c r="I184" s="1"/>
      <c r="J184" s="1"/>
    </row>
    <row r="185" spans="2:10" x14ac:dyDescent="0.25">
      <c r="J185" s="1"/>
    </row>
    <row r="186" spans="2:10" x14ac:dyDescent="0.25">
      <c r="J186" s="1"/>
    </row>
  </sheetData>
  <sheetProtection deleteRows="0"/>
  <mergeCells count="33">
    <mergeCell ref="H30:I30"/>
    <mergeCell ref="B13:B14"/>
    <mergeCell ref="H31:I31"/>
    <mergeCell ref="G9:H9"/>
    <mergeCell ref="C11:G11"/>
    <mergeCell ref="J25:K32"/>
    <mergeCell ref="E6:H6"/>
    <mergeCell ref="I6:J6"/>
    <mergeCell ref="K13:K14"/>
    <mergeCell ref="I13:I14"/>
    <mergeCell ref="B30:G30"/>
    <mergeCell ref="B31:G31"/>
    <mergeCell ref="J13:J14"/>
    <mergeCell ref="H26:I26"/>
    <mergeCell ref="C13:C14"/>
    <mergeCell ref="D13:G13"/>
    <mergeCell ref="H13:H14"/>
    <mergeCell ref="H25:I25"/>
    <mergeCell ref="H32:I32"/>
    <mergeCell ref="H28:I28"/>
    <mergeCell ref="H29:I29"/>
    <mergeCell ref="A1:D1"/>
    <mergeCell ref="A2:K2"/>
    <mergeCell ref="C3:I3"/>
    <mergeCell ref="E5:K5"/>
    <mergeCell ref="A13:A14"/>
    <mergeCell ref="I8:J8"/>
    <mergeCell ref="E4:I4"/>
    <mergeCell ref="F10:G10"/>
    <mergeCell ref="H10:J10"/>
    <mergeCell ref="I11:J11"/>
    <mergeCell ref="B4:D4"/>
    <mergeCell ref="B5:D5"/>
  </mergeCells>
  <dataValidations count="3">
    <dataValidation type="list" allowBlank="1" showInputMessage="1" showErrorMessage="1" sqref="K3" xr:uid="{00000000-0002-0000-0400-000000000000}">
      <formula1>"Nam, Nữ"</formula1>
    </dataValidation>
    <dataValidation type="list" allowBlank="1" showInputMessage="1" showErrorMessage="1" sqref="K4" xr:uid="{00000000-0002-0000-0400-000001000000}">
      <mc:AlternateContent xmlns:x12ac="http://schemas.microsoft.com/office/spreadsheetml/2011/1/ac" xmlns:mc="http://schemas.openxmlformats.org/markup-compatibility/2006">
        <mc:Choice Requires="x12ac">
          <x12ac:list>Cán bộ,"Công chức, viên chức"</x12ac:list>
        </mc:Choice>
        <mc:Fallback>
          <formula1>"Cán bộ,Công chức, viên chức"</formula1>
        </mc:Fallback>
      </mc:AlternateContent>
    </dataValidation>
    <dataValidation type="list" allowBlank="1" showInputMessage="1" showErrorMessage="1" sqref="B31:G31" xr:uid="{00000000-0002-0000-0400-000002000000}">
      <formula1>"Nghỉ trong thời gian 12 tháng,Nghỉ sau 12 tháng"</formula1>
    </dataValidation>
  </dataValidations>
  <pageMargins left="0.31496062992125984" right="0.11811023622047245" top="0.74803149606299213" bottom="0.55118110236220474" header="0.31496062992125984" footer="0.31496062992125984"/>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K186"/>
  <sheetViews>
    <sheetView zoomScaleNormal="100" zoomScaleSheetLayoutView="70" zoomScalePageLayoutView="70" workbookViewId="0">
      <selection activeCell="M10" sqref="M10"/>
    </sheetView>
  </sheetViews>
  <sheetFormatPr defaultRowHeight="15.75" x14ac:dyDescent="0.25"/>
  <cols>
    <col min="1" max="1" width="7" style="1" customWidth="1"/>
    <col min="2" max="2" width="12.25" style="4" customWidth="1"/>
    <col min="3" max="3" width="6.5" style="4" customWidth="1"/>
    <col min="4" max="4" width="6.25" style="4" customWidth="1"/>
    <col min="5" max="5" width="6.375" style="1" customWidth="1"/>
    <col min="6" max="6" width="7" style="1" customWidth="1"/>
    <col min="7" max="7" width="6.875" style="1" customWidth="1"/>
    <col min="8" max="8" width="6.625" style="4" customWidth="1"/>
    <col min="9" max="9" width="7.625" style="4" customWidth="1"/>
    <col min="10" max="10" width="12.875" style="3" customWidth="1"/>
    <col min="11" max="11" width="14.125" style="1" customWidth="1"/>
    <col min="12" max="16384" width="9" style="1"/>
  </cols>
  <sheetData>
    <row r="1" spans="1:11" ht="20.25" customHeight="1" x14ac:dyDescent="0.3">
      <c r="A1" s="201" t="s">
        <v>35</v>
      </c>
      <c r="B1" s="201"/>
      <c r="C1" s="201"/>
      <c r="D1" s="201"/>
      <c r="E1" s="107"/>
      <c r="F1" s="107"/>
      <c r="G1" s="107"/>
      <c r="H1" s="107"/>
      <c r="I1" s="107"/>
      <c r="J1" s="108" t="s">
        <v>34</v>
      </c>
      <c r="K1" s="109" t="s">
        <v>140</v>
      </c>
    </row>
    <row r="2" spans="1:11" s="143" customFormat="1" ht="30" customHeight="1" thickBot="1" x14ac:dyDescent="0.3">
      <c r="A2" s="256" t="s">
        <v>133</v>
      </c>
      <c r="B2" s="266"/>
      <c r="C2" s="266"/>
      <c r="D2" s="266"/>
      <c r="E2" s="266"/>
      <c r="F2" s="266"/>
      <c r="G2" s="266"/>
      <c r="H2" s="266"/>
      <c r="I2" s="266"/>
      <c r="J2" s="266"/>
      <c r="K2" s="266"/>
    </row>
    <row r="3" spans="1:11" s="24" customFormat="1" ht="20.25" customHeight="1" thickBot="1" x14ac:dyDescent="0.35">
      <c r="A3" s="29">
        <v>1</v>
      </c>
      <c r="B3" s="46" t="s">
        <v>33</v>
      </c>
      <c r="C3" s="204"/>
      <c r="D3" s="205"/>
      <c r="E3" s="205"/>
      <c r="F3" s="205"/>
      <c r="G3" s="205"/>
      <c r="H3" s="205"/>
      <c r="I3" s="206"/>
      <c r="J3" s="45" t="s">
        <v>32</v>
      </c>
      <c r="K3" s="58" t="s">
        <v>40</v>
      </c>
    </row>
    <row r="4" spans="1:11" s="57" customFormat="1" ht="36.75" customHeight="1" thickBot="1" x14ac:dyDescent="0.3">
      <c r="A4" s="44">
        <v>2</v>
      </c>
      <c r="B4" s="215" t="s">
        <v>31</v>
      </c>
      <c r="C4" s="215"/>
      <c r="D4" s="215"/>
      <c r="E4" s="249"/>
      <c r="F4" s="249"/>
      <c r="G4" s="249"/>
      <c r="H4" s="249"/>
      <c r="I4" s="249"/>
      <c r="J4" s="145" t="s">
        <v>60</v>
      </c>
      <c r="K4" s="151" t="s">
        <v>61</v>
      </c>
    </row>
    <row r="5" spans="1:11" s="55" customFormat="1" ht="36" customHeight="1" thickBot="1" x14ac:dyDescent="0.3">
      <c r="A5" s="29">
        <v>3</v>
      </c>
      <c r="B5" s="215" t="s">
        <v>30</v>
      </c>
      <c r="C5" s="215"/>
      <c r="D5" s="216"/>
      <c r="E5" s="207"/>
      <c r="F5" s="208"/>
      <c r="G5" s="208"/>
      <c r="H5" s="208"/>
      <c r="I5" s="208"/>
      <c r="J5" s="208"/>
      <c r="K5" s="209"/>
    </row>
    <row r="6" spans="1:11" s="24" customFormat="1" ht="18" customHeight="1" thickBot="1" x14ac:dyDescent="0.3">
      <c r="A6" s="44">
        <v>4</v>
      </c>
      <c r="B6" s="28" t="s">
        <v>29</v>
      </c>
      <c r="C6" s="27"/>
      <c r="D6" s="29"/>
      <c r="E6" s="210">
        <v>25903</v>
      </c>
      <c r="F6" s="211"/>
      <c r="G6" s="211"/>
      <c r="H6" s="212"/>
      <c r="I6" s="247"/>
      <c r="J6" s="248"/>
      <c r="K6" s="163"/>
    </row>
    <row r="7" spans="1:11" s="24" customFormat="1" ht="18" customHeight="1" thickBot="1" x14ac:dyDescent="0.35">
      <c r="A7" s="29">
        <v>5</v>
      </c>
      <c r="B7" s="28" t="s">
        <v>28</v>
      </c>
      <c r="C7" s="27"/>
      <c r="D7" s="27"/>
      <c r="E7" s="42"/>
      <c r="F7" s="41" t="s">
        <v>27</v>
      </c>
      <c r="G7" s="40"/>
      <c r="H7" s="39"/>
      <c r="I7" s="54" t="s">
        <v>26</v>
      </c>
      <c r="J7" s="37" t="s">
        <v>25</v>
      </c>
      <c r="K7" s="184">
        <f>(E7)+(IF(H7=0,0,IF(H7&lt;7,1/2,1)))</f>
        <v>0</v>
      </c>
    </row>
    <row r="8" spans="1:11" s="24" customFormat="1" ht="18" customHeight="1" x14ac:dyDescent="0.25">
      <c r="A8" s="44">
        <v>6</v>
      </c>
      <c r="B8" s="28" t="s">
        <v>131</v>
      </c>
      <c r="C8" s="27"/>
      <c r="D8" s="27"/>
      <c r="E8" s="31"/>
      <c r="H8" s="53"/>
      <c r="I8" s="229">
        <v>45078</v>
      </c>
      <c r="J8" s="267"/>
      <c r="K8" s="31"/>
    </row>
    <row r="9" spans="1:11" s="24" customFormat="1" ht="18" customHeight="1" x14ac:dyDescent="0.25">
      <c r="A9" s="29">
        <v>7</v>
      </c>
      <c r="B9" s="28" t="s">
        <v>134</v>
      </c>
      <c r="C9" s="27"/>
      <c r="D9" s="27"/>
      <c r="F9" s="154">
        <f>DATEDIF(I8,K10,"y")</f>
        <v>4</v>
      </c>
      <c r="G9" s="244" t="s">
        <v>77</v>
      </c>
      <c r="H9" s="244"/>
      <c r="I9" s="180">
        <f>DATEDIF(I8,K10,"ym")</f>
        <v>4</v>
      </c>
      <c r="J9" s="179" t="s">
        <v>76</v>
      </c>
    </row>
    <row r="10" spans="1:11" s="24" customFormat="1" ht="36" customHeight="1" x14ac:dyDescent="0.25">
      <c r="A10" s="44">
        <v>8</v>
      </c>
      <c r="B10" s="152" t="str">
        <f>IF(K4="Cán bộ","Thời điểm kết thúc nhiệm kỳ","Thời điểm kết thúc lộ trình")</f>
        <v>Thời điểm kết thúc nhiệm kỳ</v>
      </c>
      <c r="C10" s="153"/>
      <c r="D10" s="153"/>
      <c r="E10" s="154"/>
      <c r="F10" s="268">
        <v>46235</v>
      </c>
      <c r="G10" s="268"/>
      <c r="H10" s="269" t="s">
        <v>63</v>
      </c>
      <c r="I10" s="270"/>
      <c r="J10" s="270"/>
      <c r="K10" s="155" cm="1">
        <f t="array" ref="K10">IF(AND(E6&lt;DATE(1971,4,1),K3="Nam"),DATE(INDEX('Bang nghi huu PL2'!$H$4:$H$67,MATCH(MONTH(E6)&amp;YEAR(E6),INDEX('Bang nghi huu PL2'!$D$4:$D$67&amp;'Bang nghi huu PL2'!$E$4:$E$67,0),0)),INDEX('Bang nghi huu PL2'!$G$4:$G$67,MATCH(MONTH(E6)&amp;YEAR(E6),INDEX('Bang nghi huu PL2'!$D$4:$D$67&amp;'Bang nghi huu PL2'!$E$4:$E$67,0),0)),1),IF(AND(E6&gt;=DATE(1966,4,1),K3="Nam"),DATE(YEAR(E6)+62,MONTH(E6)+1,1),IF(AND(E6&lt;=DATE(1980,5,1),K3="Nữ"),DATE(INDEX('Bang nghi huu PL2'!$M$4:$M$116,MATCH(MONTH(E6)&amp;YEAR(E6),INDEX('Bang nghi huu PL2'!$I$4:$I$116&amp;'Bang nghi huu PL2'!$J$4:$J$116,0),0)),INDEX('Bang nghi huu PL2'!$L$4:$L$116,MATCH(MONTH(E6)&amp;YEAR(E6),INDEX('Bang nghi huu PL2'!$I$4:$I$116&amp;'Bang nghi huu PL2'!$J4:$J$116,0),0)),1),IF(AND(E6&gt;=DATE(1975,5,1),K3="Nữ"),DATE(YEAR(E6)+60,MONTH(E6)+1,1),""))))</f>
        <v>46661</v>
      </c>
    </row>
    <row r="11" spans="1:11" s="24" customFormat="1" ht="36" customHeight="1" x14ac:dyDescent="0.25">
      <c r="A11" s="29">
        <v>9</v>
      </c>
      <c r="B11" s="28"/>
      <c r="C11" s="281" t="str">
        <f>IF(F10&lt;2,"Quá tuổi để thôi việc ngay",IF(AND(F10=2,I10=0),"Đủ tuổi thôi việc ngay",IF(AND(F10&gt;=2,10&gt;=1),"Đủ tuổi thôi việc ngay")))</f>
        <v>Đủ tuổi thôi việc ngay</v>
      </c>
      <c r="D11" s="281"/>
      <c r="E11" s="281"/>
      <c r="F11" s="281"/>
      <c r="G11" s="281"/>
      <c r="H11" s="156"/>
      <c r="I11" s="242" t="str">
        <f>IF(K4="Cán bộ","Số tháng nghỉ trước nhiệm kỳ","Số tháng nghỉ trước lúc kết thúc lộ trình")</f>
        <v>Số tháng nghỉ trước nhiệm kỳ</v>
      </c>
      <c r="J11" s="242"/>
      <c r="K11" s="157">
        <f>IF(F10&lt;K10,DATEDIF(I8,F10,"m"),DATEDIF(I8,K10,"m"))</f>
        <v>38</v>
      </c>
    </row>
    <row r="12" spans="1:11" s="24" customFormat="1" ht="18" customHeight="1" x14ac:dyDescent="0.25">
      <c r="A12" s="44">
        <v>10</v>
      </c>
      <c r="B12" s="28" t="s">
        <v>21</v>
      </c>
      <c r="C12" s="27"/>
      <c r="D12" s="27"/>
      <c r="H12" s="27"/>
      <c r="I12" s="27"/>
      <c r="J12" s="52"/>
      <c r="K12" s="25"/>
    </row>
    <row r="13" spans="1:11" ht="19.5" customHeight="1" x14ac:dyDescent="0.25">
      <c r="A13" s="197" t="s">
        <v>20</v>
      </c>
      <c r="B13" s="197" t="s">
        <v>19</v>
      </c>
      <c r="C13" s="197" t="s">
        <v>18</v>
      </c>
      <c r="D13" s="198" t="s">
        <v>17</v>
      </c>
      <c r="E13" s="199"/>
      <c r="F13" s="199"/>
      <c r="G13" s="200"/>
      <c r="H13" s="197" t="s">
        <v>16</v>
      </c>
      <c r="I13" s="197" t="s">
        <v>15</v>
      </c>
      <c r="J13" s="233" t="s">
        <v>14</v>
      </c>
      <c r="K13" s="197" t="s">
        <v>37</v>
      </c>
    </row>
    <row r="14" spans="1:11" ht="36.75" customHeight="1" x14ac:dyDescent="0.25">
      <c r="A14" s="197"/>
      <c r="B14" s="197"/>
      <c r="C14" s="197"/>
      <c r="D14" s="22" t="s">
        <v>12</v>
      </c>
      <c r="E14" s="23" t="s">
        <v>11</v>
      </c>
      <c r="F14" s="22" t="s">
        <v>10</v>
      </c>
      <c r="G14" s="22" t="s">
        <v>9</v>
      </c>
      <c r="H14" s="197"/>
      <c r="I14" s="197"/>
      <c r="J14" s="233"/>
      <c r="K14" s="197"/>
    </row>
    <row r="15" spans="1:11" ht="18" customHeight="1" x14ac:dyDescent="0.3">
      <c r="A15" s="78">
        <v>1</v>
      </c>
      <c r="B15" s="124"/>
      <c r="C15" s="125"/>
      <c r="D15" s="79"/>
      <c r="E15" s="80"/>
      <c r="F15" s="81"/>
      <c r="G15" s="81"/>
      <c r="H15" s="82">
        <f>(YEAR(I8)-YEAR(B15))*12+(MONTH(I8)-MONTH(B15))</f>
        <v>1481</v>
      </c>
      <c r="I15" s="83" t="str">
        <f>IF(B15&gt;=DATE(2023,7,1),"1800",IF(B15&gt;=DATE(2019,7,1),"1490",IF(B15&gt;=DATE(2018,7,1),"1390",IF(B15&gt;=DATE(2017,7,1),"1300",IF(B15&gt;=DATE(2016,5,1),"1210","1150")))))</f>
        <v>1150</v>
      </c>
      <c r="J15" s="84">
        <f t="shared" ref="J15:J23" si="0">((C15+D15+E15+(F15*C15)+((C15+D15+(F15*C15))*G15)))*I15</f>
        <v>0</v>
      </c>
      <c r="K15" s="126">
        <f t="shared" ref="K15:K23" si="1">J15*H15</f>
        <v>0</v>
      </c>
    </row>
    <row r="16" spans="1:11" ht="18" customHeight="1" x14ac:dyDescent="0.3">
      <c r="A16" s="85">
        <v>2</v>
      </c>
      <c r="B16" s="127"/>
      <c r="C16" s="128"/>
      <c r="D16" s="87"/>
      <c r="E16" s="88"/>
      <c r="F16" s="89"/>
      <c r="G16" s="89"/>
      <c r="H16" s="90">
        <f t="shared" ref="H16:H23" si="2">(YEAR(B15)-YEAR(B16))*12+(MONTH(B15)-MONTH(B16))</f>
        <v>0</v>
      </c>
      <c r="I16" s="91" t="str">
        <f t="shared" ref="I16:I23" si="3">IF(B16&gt;=DATE(2023,7,1),"1800",IF(B16&gt;=DATE(2019,7,1),"1490",IF(B16&gt;=DATE(2018,7,1),"1390",IF(B16&gt;=DATE(2017,7,1),"1300",IF(B16&gt;=DATE(2016,5,1),"1210","1150")))))</f>
        <v>1150</v>
      </c>
      <c r="J16" s="92">
        <f t="shared" si="0"/>
        <v>0</v>
      </c>
      <c r="K16" s="120">
        <f t="shared" si="1"/>
        <v>0</v>
      </c>
    </row>
    <row r="17" spans="1:11" ht="18" customHeight="1" x14ac:dyDescent="0.3">
      <c r="A17" s="85">
        <v>3</v>
      </c>
      <c r="B17" s="127"/>
      <c r="C17" s="128"/>
      <c r="D17" s="87"/>
      <c r="E17" s="88"/>
      <c r="F17" s="89"/>
      <c r="G17" s="89"/>
      <c r="H17" s="90">
        <f t="shared" si="2"/>
        <v>0</v>
      </c>
      <c r="I17" s="91" t="str">
        <f t="shared" si="3"/>
        <v>1150</v>
      </c>
      <c r="J17" s="92">
        <f t="shared" si="0"/>
        <v>0</v>
      </c>
      <c r="K17" s="120">
        <f t="shared" si="1"/>
        <v>0</v>
      </c>
    </row>
    <row r="18" spans="1:11" ht="18" customHeight="1" x14ac:dyDescent="0.3">
      <c r="A18" s="85">
        <v>4</v>
      </c>
      <c r="B18" s="127"/>
      <c r="C18" s="128"/>
      <c r="D18" s="87"/>
      <c r="E18" s="88"/>
      <c r="F18" s="89"/>
      <c r="G18" s="89"/>
      <c r="H18" s="90">
        <f t="shared" si="2"/>
        <v>0</v>
      </c>
      <c r="I18" s="91" t="str">
        <f t="shared" si="3"/>
        <v>1150</v>
      </c>
      <c r="J18" s="92">
        <f t="shared" si="0"/>
        <v>0</v>
      </c>
      <c r="K18" s="120">
        <f t="shared" si="1"/>
        <v>0</v>
      </c>
    </row>
    <row r="19" spans="1:11" ht="18" customHeight="1" x14ac:dyDescent="0.3">
      <c r="A19" s="85">
        <v>5</v>
      </c>
      <c r="B19" s="127"/>
      <c r="C19" s="128"/>
      <c r="D19" s="87"/>
      <c r="E19" s="88"/>
      <c r="F19" s="89"/>
      <c r="G19" s="89"/>
      <c r="H19" s="90">
        <f t="shared" si="2"/>
        <v>0</v>
      </c>
      <c r="I19" s="91" t="str">
        <f t="shared" si="3"/>
        <v>1150</v>
      </c>
      <c r="J19" s="92">
        <f t="shared" si="0"/>
        <v>0</v>
      </c>
      <c r="K19" s="120">
        <f t="shared" si="1"/>
        <v>0</v>
      </c>
    </row>
    <row r="20" spans="1:11" ht="18" customHeight="1" x14ac:dyDescent="0.3">
      <c r="A20" s="85">
        <v>6</v>
      </c>
      <c r="B20" s="127"/>
      <c r="C20" s="128"/>
      <c r="D20" s="87"/>
      <c r="E20" s="88"/>
      <c r="F20" s="89"/>
      <c r="G20" s="89"/>
      <c r="H20" s="90">
        <f t="shared" si="2"/>
        <v>0</v>
      </c>
      <c r="I20" s="91" t="str">
        <f t="shared" si="3"/>
        <v>1150</v>
      </c>
      <c r="J20" s="92">
        <f t="shared" si="0"/>
        <v>0</v>
      </c>
      <c r="K20" s="120">
        <f t="shared" si="1"/>
        <v>0</v>
      </c>
    </row>
    <row r="21" spans="1:11" ht="18" customHeight="1" x14ac:dyDescent="0.3">
      <c r="A21" s="85">
        <v>7</v>
      </c>
      <c r="B21" s="86"/>
      <c r="C21" s="118"/>
      <c r="D21" s="87"/>
      <c r="E21" s="88"/>
      <c r="F21" s="89"/>
      <c r="G21" s="89"/>
      <c r="H21" s="90">
        <f t="shared" si="2"/>
        <v>0</v>
      </c>
      <c r="I21" s="91" t="str">
        <f t="shared" si="3"/>
        <v>1150</v>
      </c>
      <c r="J21" s="92">
        <f t="shared" si="0"/>
        <v>0</v>
      </c>
      <c r="K21" s="120">
        <f t="shared" si="1"/>
        <v>0</v>
      </c>
    </row>
    <row r="22" spans="1:11" ht="18" customHeight="1" x14ac:dyDescent="0.3">
      <c r="A22" s="85">
        <v>8</v>
      </c>
      <c r="B22" s="86"/>
      <c r="C22" s="118"/>
      <c r="D22" s="87"/>
      <c r="E22" s="88"/>
      <c r="F22" s="89"/>
      <c r="G22" s="89"/>
      <c r="H22" s="90">
        <f t="shared" si="2"/>
        <v>0</v>
      </c>
      <c r="I22" s="91" t="str">
        <f t="shared" si="3"/>
        <v>1150</v>
      </c>
      <c r="J22" s="92">
        <f t="shared" si="0"/>
        <v>0</v>
      </c>
      <c r="K22" s="120">
        <f t="shared" si="1"/>
        <v>0</v>
      </c>
    </row>
    <row r="23" spans="1:11" ht="18" customHeight="1" x14ac:dyDescent="0.3">
      <c r="A23" s="93">
        <v>9</v>
      </c>
      <c r="B23" s="94"/>
      <c r="C23" s="121"/>
      <c r="D23" s="95"/>
      <c r="E23" s="96"/>
      <c r="F23" s="97"/>
      <c r="G23" s="97"/>
      <c r="H23" s="98">
        <f t="shared" si="2"/>
        <v>0</v>
      </c>
      <c r="I23" s="99" t="str">
        <f t="shared" si="3"/>
        <v>1150</v>
      </c>
      <c r="J23" s="100">
        <f t="shared" si="0"/>
        <v>0</v>
      </c>
      <c r="K23" s="123">
        <f t="shared" si="1"/>
        <v>0</v>
      </c>
    </row>
    <row r="24" spans="1:11" ht="24" customHeight="1" x14ac:dyDescent="0.3">
      <c r="A24" s="19"/>
      <c r="B24" s="20" t="s">
        <v>8</v>
      </c>
      <c r="C24" s="18"/>
      <c r="D24" s="18"/>
      <c r="E24" s="19"/>
      <c r="F24" s="18"/>
      <c r="G24" s="18"/>
      <c r="H24" s="51">
        <f>SUM(H15:H23)</f>
        <v>1481</v>
      </c>
      <c r="I24" s="17"/>
      <c r="J24" s="16"/>
      <c r="K24" s="129">
        <f>SUM(K15:K23)</f>
        <v>0</v>
      </c>
    </row>
    <row r="25" spans="1:11" ht="21.95" customHeight="1" x14ac:dyDescent="0.25">
      <c r="A25" s="7"/>
      <c r="B25" s="14" t="s">
        <v>7</v>
      </c>
      <c r="C25" s="8"/>
      <c r="D25" s="8"/>
      <c r="E25" s="7"/>
      <c r="F25" s="7"/>
      <c r="G25" s="7"/>
      <c r="H25" s="227">
        <f>J15</f>
        <v>0</v>
      </c>
      <c r="I25" s="277"/>
      <c r="J25" s="221" t="s">
        <v>48</v>
      </c>
      <c r="K25" s="222"/>
    </row>
    <row r="26" spans="1:11" ht="21.95" customHeight="1" x14ac:dyDescent="0.25">
      <c r="A26" s="7"/>
      <c r="B26" s="14" t="s">
        <v>52</v>
      </c>
      <c r="C26" s="8"/>
      <c r="D26" s="8"/>
      <c r="E26" s="7"/>
      <c r="F26" s="7"/>
      <c r="G26" s="7"/>
      <c r="H26" s="227">
        <f>K24/H24</f>
        <v>0</v>
      </c>
      <c r="I26" s="277"/>
      <c r="J26" s="223"/>
      <c r="K26" s="224"/>
    </row>
    <row r="27" spans="1:11" ht="21.95" customHeight="1" x14ac:dyDescent="0.25">
      <c r="A27" s="48"/>
      <c r="B27" s="50"/>
      <c r="C27" s="49"/>
      <c r="D27" s="49"/>
      <c r="E27" s="48"/>
      <c r="F27" s="48"/>
      <c r="G27" s="48"/>
      <c r="H27" s="144"/>
      <c r="I27" s="144"/>
      <c r="J27" s="223"/>
      <c r="K27" s="224"/>
    </row>
    <row r="28" spans="1:11" ht="21.95" customHeight="1" x14ac:dyDescent="0.3">
      <c r="A28" s="10" t="s">
        <v>5</v>
      </c>
      <c r="B28" s="13" t="s">
        <v>4</v>
      </c>
      <c r="C28" s="12"/>
      <c r="D28" s="12"/>
      <c r="E28" s="11"/>
      <c r="F28" s="7"/>
      <c r="G28" s="7"/>
      <c r="H28" s="227">
        <f>SUM(H29:H31)</f>
        <v>0</v>
      </c>
      <c r="I28" s="277"/>
      <c r="J28" s="223"/>
      <c r="K28" s="224"/>
    </row>
    <row r="29" spans="1:11" ht="21.95" customHeight="1" x14ac:dyDescent="0.25">
      <c r="A29" s="10">
        <v>1</v>
      </c>
      <c r="B29" s="9" t="s">
        <v>36</v>
      </c>
      <c r="C29" s="8"/>
      <c r="D29" s="8"/>
      <c r="E29" s="7"/>
      <c r="F29" s="7"/>
      <c r="G29" s="7"/>
      <c r="H29" s="188">
        <f>3*H25</f>
        <v>0</v>
      </c>
      <c r="I29" s="279"/>
      <c r="J29" s="223"/>
      <c r="K29" s="224"/>
    </row>
    <row r="30" spans="1:11" ht="43.5" customHeight="1" x14ac:dyDescent="0.25">
      <c r="A30" s="10">
        <v>2</v>
      </c>
      <c r="B30" s="271" t="s">
        <v>57</v>
      </c>
      <c r="C30" s="272"/>
      <c r="D30" s="272"/>
      <c r="E30" s="272"/>
      <c r="F30" s="272"/>
      <c r="G30" s="273"/>
      <c r="H30" s="280">
        <f>1.5*H26*K7</f>
        <v>0</v>
      </c>
      <c r="I30" s="279"/>
      <c r="J30" s="223"/>
      <c r="K30" s="224"/>
    </row>
    <row r="31" spans="1:11" ht="26.25" customHeight="1" x14ac:dyDescent="0.25">
      <c r="A31" s="10">
        <v>3</v>
      </c>
      <c r="B31" s="274" t="s">
        <v>62</v>
      </c>
      <c r="C31" s="275"/>
      <c r="D31" s="275"/>
      <c r="E31" s="275"/>
      <c r="F31" s="275"/>
      <c r="G31" s="276"/>
      <c r="H31" s="188">
        <f>IF(B31="Nghỉ trong thời gian 12 tháng",0.5*H25*K11,0.25*H25*K11)</f>
        <v>0</v>
      </c>
      <c r="I31" s="189"/>
      <c r="J31" s="223"/>
      <c r="K31" s="224"/>
    </row>
    <row r="32" spans="1:11" s="105" customFormat="1" ht="21.95" customHeight="1" x14ac:dyDescent="0.3">
      <c r="A32" s="101"/>
      <c r="B32" s="102" t="s">
        <v>0</v>
      </c>
      <c r="C32" s="103"/>
      <c r="D32" s="103"/>
      <c r="E32" s="104"/>
      <c r="F32" s="104"/>
      <c r="G32" s="104"/>
      <c r="H32" s="219">
        <f>SUM(H29:I31)</f>
        <v>0</v>
      </c>
      <c r="I32" s="278"/>
      <c r="J32" s="225"/>
      <c r="K32" s="226"/>
    </row>
    <row r="33" spans="8:8" s="1" customFormat="1" ht="18" x14ac:dyDescent="0.25">
      <c r="H33" s="2"/>
    </row>
    <row r="34" spans="8:8" s="1" customFormat="1" ht="18" x14ac:dyDescent="0.25">
      <c r="H34" s="2"/>
    </row>
    <row r="35" spans="8:8" s="1" customFormat="1" ht="18" x14ac:dyDescent="0.25">
      <c r="H35" s="2"/>
    </row>
    <row r="36" spans="8:8" s="1" customFormat="1" ht="18" x14ac:dyDescent="0.25">
      <c r="H36" s="2"/>
    </row>
    <row r="37" spans="8:8" s="1" customFormat="1" ht="18" x14ac:dyDescent="0.25">
      <c r="H37" s="2"/>
    </row>
    <row r="38" spans="8:8" s="1" customFormat="1" ht="18" x14ac:dyDescent="0.25">
      <c r="H38" s="2"/>
    </row>
    <row r="39" spans="8:8" s="1" customFormat="1" ht="18" x14ac:dyDescent="0.25">
      <c r="H39" s="2"/>
    </row>
    <row r="40" spans="8:8" s="1" customFormat="1" ht="18" x14ac:dyDescent="0.25">
      <c r="H40" s="2"/>
    </row>
    <row r="41" spans="8:8" s="1" customFormat="1" ht="18" x14ac:dyDescent="0.25">
      <c r="H41" s="2"/>
    </row>
    <row r="42" spans="8:8" s="1" customFormat="1" ht="18" x14ac:dyDescent="0.25">
      <c r="H42" s="2"/>
    </row>
    <row r="43" spans="8:8" s="1" customFormat="1" ht="18" x14ac:dyDescent="0.25">
      <c r="H43" s="2"/>
    </row>
    <row r="44" spans="8:8" s="1" customFormat="1" ht="18" x14ac:dyDescent="0.25">
      <c r="H44" s="2"/>
    </row>
    <row r="45" spans="8:8" s="1" customFormat="1" ht="18" x14ac:dyDescent="0.25">
      <c r="H45" s="2"/>
    </row>
    <row r="46" spans="8:8" s="1" customFormat="1" ht="18" x14ac:dyDescent="0.25">
      <c r="H46" s="2"/>
    </row>
    <row r="47" spans="8:8" s="1" customFormat="1" ht="18" x14ac:dyDescent="0.25">
      <c r="H47" s="2"/>
    </row>
    <row r="48" spans="8:8" s="1" customFormat="1" ht="18" x14ac:dyDescent="0.25">
      <c r="H48" s="2"/>
    </row>
    <row r="49" spans="2:10" s="5" customFormat="1" ht="18" x14ac:dyDescent="0.25">
      <c r="B49" s="1"/>
      <c r="H49" s="6"/>
    </row>
    <row r="50" spans="2:10" s="5" customFormat="1" ht="18" x14ac:dyDescent="0.25">
      <c r="B50" s="1"/>
      <c r="H50" s="6"/>
    </row>
    <row r="51" spans="2:10" s="5" customFormat="1" ht="18" x14ac:dyDescent="0.25">
      <c r="B51" s="1"/>
      <c r="H51" s="6"/>
    </row>
    <row r="52" spans="2:10" s="5" customFormat="1" ht="18" x14ac:dyDescent="0.25">
      <c r="B52" s="1"/>
      <c r="C52" s="1"/>
      <c r="D52" s="1"/>
      <c r="E52" s="1"/>
      <c r="F52" s="1"/>
      <c r="G52" s="1"/>
      <c r="H52" s="2"/>
      <c r="I52" s="1"/>
    </row>
    <row r="53" spans="2:10" s="5" customFormat="1" ht="18" x14ac:dyDescent="0.25">
      <c r="B53" s="1"/>
      <c r="C53" s="1"/>
      <c r="D53" s="1"/>
      <c r="E53" s="1"/>
      <c r="F53" s="1"/>
      <c r="G53" s="1"/>
      <c r="H53" s="2"/>
      <c r="I53" s="1"/>
    </row>
    <row r="54" spans="2:10" ht="18" x14ac:dyDescent="0.25">
      <c r="B54" s="1"/>
      <c r="C54" s="1"/>
      <c r="D54" s="1"/>
      <c r="H54" s="2"/>
      <c r="I54" s="1"/>
      <c r="J54" s="1"/>
    </row>
    <row r="55" spans="2:10" ht="18" x14ac:dyDescent="0.25">
      <c r="B55" s="1"/>
      <c r="C55" s="1"/>
      <c r="D55" s="1"/>
      <c r="H55" s="2"/>
      <c r="I55" s="1"/>
      <c r="J55" s="1"/>
    </row>
    <row r="56" spans="2:10" ht="18" x14ac:dyDescent="0.25">
      <c r="B56" s="1"/>
      <c r="C56" s="1"/>
      <c r="D56" s="1"/>
      <c r="H56" s="2"/>
      <c r="I56" s="1"/>
      <c r="J56" s="1"/>
    </row>
    <row r="57" spans="2:10" ht="18" x14ac:dyDescent="0.25">
      <c r="B57" s="1"/>
      <c r="C57" s="1"/>
      <c r="D57" s="1"/>
      <c r="H57" s="2"/>
      <c r="I57" s="1"/>
      <c r="J57" s="1"/>
    </row>
    <row r="58" spans="2:10" ht="18" x14ac:dyDescent="0.25">
      <c r="B58" s="1"/>
      <c r="C58" s="1"/>
      <c r="D58" s="1"/>
      <c r="H58" s="2"/>
      <c r="I58" s="1"/>
      <c r="J58" s="1"/>
    </row>
    <row r="59" spans="2:10" ht="18" x14ac:dyDescent="0.25">
      <c r="B59" s="1"/>
      <c r="C59" s="1"/>
      <c r="D59" s="1"/>
      <c r="H59" s="2"/>
      <c r="I59" s="1"/>
      <c r="J59" s="1"/>
    </row>
    <row r="60" spans="2:10" ht="18" x14ac:dyDescent="0.25">
      <c r="B60" s="1"/>
      <c r="C60" s="1"/>
      <c r="D60" s="1"/>
      <c r="E60" s="2"/>
      <c r="H60" s="1"/>
      <c r="I60" s="1"/>
      <c r="J60" s="1"/>
    </row>
    <row r="61" spans="2:10" ht="18" x14ac:dyDescent="0.25">
      <c r="B61" s="1"/>
      <c r="C61" s="1"/>
      <c r="D61" s="1"/>
      <c r="E61" s="2"/>
      <c r="H61" s="1"/>
      <c r="I61" s="1"/>
      <c r="J61" s="1"/>
    </row>
    <row r="62" spans="2:10" ht="18" x14ac:dyDescent="0.25">
      <c r="B62" s="1"/>
      <c r="C62" s="1"/>
      <c r="D62" s="1"/>
      <c r="E62" s="2"/>
      <c r="H62" s="1"/>
      <c r="I62" s="1"/>
      <c r="J62" s="1"/>
    </row>
    <row r="63" spans="2:10" ht="18" x14ac:dyDescent="0.25">
      <c r="B63" s="1"/>
      <c r="C63" s="1"/>
      <c r="D63" s="1"/>
      <c r="E63" s="2"/>
      <c r="H63" s="1"/>
      <c r="I63" s="1"/>
      <c r="J63" s="1"/>
    </row>
    <row r="64" spans="2:10" ht="18" x14ac:dyDescent="0.25">
      <c r="B64" s="1"/>
      <c r="C64" s="1"/>
      <c r="D64" s="1"/>
      <c r="E64" s="2"/>
      <c r="H64" s="1"/>
      <c r="I64" s="1"/>
      <c r="J64" s="1"/>
    </row>
    <row r="65" spans="2:10" ht="18" x14ac:dyDescent="0.25">
      <c r="B65" s="1"/>
      <c r="C65" s="1"/>
      <c r="D65" s="1"/>
      <c r="E65" s="2"/>
      <c r="H65" s="1"/>
      <c r="I65" s="1"/>
      <c r="J65" s="1"/>
    </row>
    <row r="66" spans="2:10" ht="18" x14ac:dyDescent="0.25">
      <c r="B66" s="1"/>
      <c r="C66" s="1"/>
      <c r="D66" s="1"/>
      <c r="E66" s="2"/>
      <c r="H66" s="1"/>
      <c r="I66" s="1"/>
      <c r="J66" s="1"/>
    </row>
    <row r="67" spans="2:10" ht="18" x14ac:dyDescent="0.25">
      <c r="B67" s="1"/>
      <c r="C67" s="1"/>
      <c r="D67" s="1"/>
      <c r="E67" s="2"/>
      <c r="H67" s="1"/>
      <c r="I67" s="1"/>
      <c r="J67" s="1"/>
    </row>
    <row r="68" spans="2:10" ht="18" x14ac:dyDescent="0.25">
      <c r="B68" s="1"/>
      <c r="C68" s="1"/>
      <c r="D68" s="1"/>
      <c r="E68" s="2"/>
      <c r="H68" s="1"/>
      <c r="I68" s="1"/>
      <c r="J68" s="1"/>
    </row>
    <row r="69" spans="2:10" ht="18" x14ac:dyDescent="0.25">
      <c r="B69" s="1"/>
      <c r="C69" s="1"/>
      <c r="D69" s="1"/>
      <c r="E69" s="2"/>
      <c r="H69" s="1"/>
      <c r="I69" s="1"/>
      <c r="J69" s="1"/>
    </row>
    <row r="70" spans="2:10" ht="18" x14ac:dyDescent="0.25">
      <c r="B70" s="1"/>
      <c r="C70" s="1"/>
      <c r="D70" s="1"/>
      <c r="E70" s="2"/>
      <c r="H70" s="1"/>
      <c r="I70" s="1"/>
      <c r="J70" s="1"/>
    </row>
    <row r="71" spans="2:10" ht="18" x14ac:dyDescent="0.25">
      <c r="B71" s="1"/>
      <c r="C71" s="1"/>
      <c r="D71" s="1"/>
      <c r="E71" s="2"/>
      <c r="H71" s="1"/>
      <c r="I71" s="1"/>
      <c r="J71" s="1"/>
    </row>
    <row r="72" spans="2:10" ht="18" x14ac:dyDescent="0.25">
      <c r="B72" s="5"/>
      <c r="C72" s="5"/>
      <c r="D72" s="5"/>
      <c r="E72" s="6"/>
      <c r="F72" s="5"/>
      <c r="G72" s="5"/>
      <c r="H72" s="1"/>
      <c r="I72" s="1"/>
      <c r="J72" s="1"/>
    </row>
    <row r="73" spans="2:10" ht="18" x14ac:dyDescent="0.25">
      <c r="B73" s="5"/>
      <c r="C73" s="5"/>
      <c r="D73" s="5"/>
      <c r="E73" s="6"/>
      <c r="F73" s="5"/>
      <c r="G73" s="5"/>
      <c r="H73" s="1"/>
      <c r="I73" s="1"/>
      <c r="J73" s="1"/>
    </row>
    <row r="74" spans="2:10" ht="18" x14ac:dyDescent="0.25">
      <c r="B74" s="5"/>
      <c r="C74" s="5"/>
      <c r="D74" s="5"/>
      <c r="E74" s="6"/>
      <c r="F74" s="5"/>
      <c r="G74" s="5"/>
      <c r="H74" s="1"/>
      <c r="I74" s="1"/>
      <c r="J74" s="1"/>
    </row>
    <row r="75" spans="2:10" ht="18" x14ac:dyDescent="0.25">
      <c r="B75" s="5"/>
      <c r="C75" s="5"/>
      <c r="D75" s="5"/>
      <c r="E75" s="6"/>
      <c r="F75" s="5"/>
      <c r="G75" s="5"/>
      <c r="H75" s="1"/>
      <c r="I75" s="1"/>
      <c r="J75" s="1"/>
    </row>
    <row r="76" spans="2:10" ht="18" x14ac:dyDescent="0.25">
      <c r="B76" s="5"/>
      <c r="C76" s="5"/>
      <c r="D76" s="5"/>
      <c r="E76" s="6"/>
      <c r="F76" s="5"/>
      <c r="G76" s="5"/>
      <c r="H76" s="1"/>
      <c r="I76" s="1"/>
      <c r="J76" s="1"/>
    </row>
    <row r="77" spans="2:10" ht="18" x14ac:dyDescent="0.25">
      <c r="B77" s="5"/>
      <c r="C77" s="5"/>
      <c r="D77" s="5"/>
      <c r="E77" s="6"/>
      <c r="F77" s="5"/>
      <c r="G77" s="5"/>
      <c r="H77" s="1"/>
      <c r="I77" s="1"/>
      <c r="J77" s="1"/>
    </row>
    <row r="78" spans="2:10" ht="18" x14ac:dyDescent="0.25">
      <c r="B78" s="5"/>
      <c r="C78" s="5"/>
      <c r="D78" s="5"/>
      <c r="E78" s="6"/>
      <c r="F78" s="5"/>
      <c r="G78" s="5"/>
      <c r="H78" s="1"/>
      <c r="I78" s="1"/>
      <c r="J78" s="1"/>
    </row>
    <row r="79" spans="2:10" s="5" customFormat="1" ht="18" x14ac:dyDescent="0.25">
      <c r="E79" s="6"/>
    </row>
    <row r="80" spans="2:10" s="5" customFormat="1" ht="18" x14ac:dyDescent="0.25">
      <c r="E80" s="6"/>
    </row>
    <row r="81" spans="2:10" s="5" customFormat="1" ht="18" x14ac:dyDescent="0.25">
      <c r="E81" s="6"/>
    </row>
    <row r="82" spans="2:10" s="5" customFormat="1" ht="18" x14ac:dyDescent="0.25">
      <c r="B82" s="1"/>
      <c r="C82" s="1"/>
      <c r="D82" s="1"/>
      <c r="E82" s="2"/>
      <c r="F82" s="1"/>
      <c r="G82" s="1"/>
    </row>
    <row r="83" spans="2:10" s="5" customFormat="1" ht="18" x14ac:dyDescent="0.25">
      <c r="B83" s="1"/>
      <c r="C83" s="1"/>
      <c r="D83" s="1"/>
      <c r="E83" s="2"/>
      <c r="F83" s="1"/>
      <c r="G83" s="1"/>
    </row>
    <row r="84" spans="2:10" s="5" customFormat="1" ht="18" x14ac:dyDescent="0.25">
      <c r="B84" s="1"/>
      <c r="C84" s="1"/>
      <c r="D84" s="1"/>
      <c r="E84" s="2"/>
      <c r="F84" s="1"/>
      <c r="G84" s="1"/>
    </row>
    <row r="85" spans="2:10" s="5" customFormat="1" ht="18" x14ac:dyDescent="0.25">
      <c r="B85" s="1"/>
      <c r="C85" s="1"/>
      <c r="D85" s="1"/>
      <c r="E85" s="2"/>
      <c r="F85" s="1"/>
      <c r="G85" s="1"/>
    </row>
    <row r="86" spans="2:10" s="5" customFormat="1" ht="18" x14ac:dyDescent="0.25">
      <c r="B86" s="1"/>
      <c r="C86" s="1"/>
      <c r="D86" s="1"/>
      <c r="E86" s="2"/>
      <c r="F86" s="1"/>
      <c r="G86" s="1"/>
    </row>
    <row r="87" spans="2:10" s="5" customFormat="1" ht="18" x14ac:dyDescent="0.25">
      <c r="B87" s="1"/>
      <c r="C87" s="1"/>
      <c r="D87" s="1"/>
      <c r="E87" s="2"/>
      <c r="F87" s="1"/>
      <c r="G87" s="1"/>
    </row>
    <row r="88" spans="2:10" s="5" customFormat="1" ht="18" x14ac:dyDescent="0.25">
      <c r="B88" s="1"/>
      <c r="C88" s="1"/>
      <c r="D88" s="1"/>
      <c r="E88" s="2"/>
      <c r="F88" s="1"/>
      <c r="G88" s="1"/>
    </row>
    <row r="89" spans="2:10" ht="18" x14ac:dyDescent="0.25">
      <c r="B89" s="1"/>
      <c r="C89" s="1"/>
      <c r="D89" s="1"/>
      <c r="E89" s="2"/>
      <c r="H89" s="1"/>
      <c r="I89" s="1"/>
      <c r="J89" s="1"/>
    </row>
    <row r="90" spans="2:10" ht="18" x14ac:dyDescent="0.25">
      <c r="B90" s="1"/>
      <c r="C90" s="1"/>
      <c r="D90" s="1"/>
      <c r="E90" s="2"/>
      <c r="H90" s="1"/>
      <c r="I90" s="1"/>
      <c r="J90" s="1"/>
    </row>
    <row r="91" spans="2:10" ht="18" x14ac:dyDescent="0.25">
      <c r="B91" s="1"/>
      <c r="C91" s="1"/>
      <c r="D91" s="1"/>
      <c r="E91" s="2"/>
      <c r="H91" s="1"/>
      <c r="I91" s="1"/>
      <c r="J91" s="1"/>
    </row>
    <row r="92" spans="2:10" ht="18" x14ac:dyDescent="0.25">
      <c r="B92" s="1"/>
      <c r="C92" s="1"/>
      <c r="D92" s="1"/>
      <c r="E92" s="2"/>
      <c r="H92" s="1"/>
      <c r="I92" s="1"/>
      <c r="J92" s="1"/>
    </row>
    <row r="93" spans="2:10" ht="18" x14ac:dyDescent="0.25">
      <c r="B93" s="1"/>
      <c r="C93" s="1"/>
      <c r="D93" s="1"/>
      <c r="E93" s="2"/>
      <c r="H93" s="1"/>
      <c r="I93" s="1"/>
      <c r="J93" s="1"/>
    </row>
    <row r="94" spans="2:10" ht="18" x14ac:dyDescent="0.25">
      <c r="B94" s="1"/>
      <c r="C94" s="1"/>
      <c r="D94" s="1"/>
      <c r="E94" s="2"/>
      <c r="H94" s="1"/>
      <c r="I94" s="1"/>
      <c r="J94" s="1"/>
    </row>
    <row r="95" spans="2:10" ht="18" x14ac:dyDescent="0.25">
      <c r="B95" s="1"/>
      <c r="C95" s="1"/>
      <c r="D95" s="1"/>
      <c r="E95" s="2"/>
      <c r="H95" s="1"/>
      <c r="I95" s="1"/>
      <c r="J95" s="1"/>
    </row>
    <row r="96" spans="2:10" ht="18" x14ac:dyDescent="0.25">
      <c r="B96" s="1"/>
      <c r="C96" s="1"/>
      <c r="D96" s="1"/>
      <c r="E96" s="2"/>
      <c r="H96" s="1"/>
      <c r="I96" s="1"/>
      <c r="J96" s="1"/>
    </row>
    <row r="97" spans="5:5" s="1" customFormat="1" ht="18" x14ac:dyDescent="0.25">
      <c r="E97" s="2"/>
    </row>
    <row r="98" spans="5:5" s="1" customFormat="1" ht="18" x14ac:dyDescent="0.25">
      <c r="E98" s="2"/>
    </row>
    <row r="99" spans="5:5" s="1" customFormat="1" ht="18" x14ac:dyDescent="0.25">
      <c r="E99" s="2"/>
    </row>
    <row r="100" spans="5:5" s="1" customFormat="1" ht="18" x14ac:dyDescent="0.25">
      <c r="E100" s="2"/>
    </row>
    <row r="101" spans="5:5" s="1" customFormat="1" ht="18" x14ac:dyDescent="0.25">
      <c r="E101" s="2"/>
    </row>
    <row r="102" spans="5:5" s="1" customFormat="1" ht="18" x14ac:dyDescent="0.25">
      <c r="E102" s="2"/>
    </row>
    <row r="103" spans="5:5" s="1" customFormat="1" ht="18" x14ac:dyDescent="0.25">
      <c r="E103" s="2"/>
    </row>
    <row r="104" spans="5:5" s="1" customFormat="1" ht="18" x14ac:dyDescent="0.25">
      <c r="E104" s="2"/>
    </row>
    <row r="105" spans="5:5" s="1" customFormat="1" ht="18" x14ac:dyDescent="0.25">
      <c r="E105" s="2"/>
    </row>
    <row r="106" spans="5:5" s="1" customFormat="1" ht="18" x14ac:dyDescent="0.25">
      <c r="E106" s="2"/>
    </row>
    <row r="107" spans="5:5" s="1" customFormat="1" ht="18" x14ac:dyDescent="0.25">
      <c r="E107" s="2"/>
    </row>
    <row r="108" spans="5:5" s="1" customFormat="1" ht="18" x14ac:dyDescent="0.25">
      <c r="E108" s="2"/>
    </row>
    <row r="109" spans="5:5" s="1" customFormat="1" ht="18" x14ac:dyDescent="0.25">
      <c r="E109" s="2"/>
    </row>
    <row r="110" spans="5:5" s="1" customFormat="1" ht="18" x14ac:dyDescent="0.25">
      <c r="E110" s="2"/>
    </row>
    <row r="111" spans="5:5" s="1" customFormat="1" ht="18" x14ac:dyDescent="0.25">
      <c r="E111" s="2"/>
    </row>
    <row r="112" spans="5:5" s="1" customFormat="1" ht="18" x14ac:dyDescent="0.25">
      <c r="E112" s="2"/>
    </row>
    <row r="113" spans="5:5" s="1" customFormat="1" ht="18" x14ac:dyDescent="0.25">
      <c r="E113" s="2"/>
    </row>
    <row r="114" spans="5:5" s="1" customFormat="1" ht="18" x14ac:dyDescent="0.25">
      <c r="E114" s="2"/>
    </row>
    <row r="115" spans="5:5" s="1" customFormat="1" ht="18" x14ac:dyDescent="0.25">
      <c r="E115" s="2"/>
    </row>
    <row r="116" spans="5:5" s="1" customFormat="1" ht="18" x14ac:dyDescent="0.25">
      <c r="E116" s="2"/>
    </row>
    <row r="117" spans="5:5" s="1" customFormat="1" ht="18" x14ac:dyDescent="0.25">
      <c r="E117" s="2"/>
    </row>
    <row r="118" spans="5:5" s="1" customFormat="1" ht="18" x14ac:dyDescent="0.25">
      <c r="E118" s="2"/>
    </row>
    <row r="119" spans="5:5" s="1" customFormat="1" ht="18" x14ac:dyDescent="0.25">
      <c r="E119" s="2"/>
    </row>
    <row r="120" spans="5:5" s="1" customFormat="1" ht="18" x14ac:dyDescent="0.25">
      <c r="E120" s="2"/>
    </row>
    <row r="121" spans="5:5" s="1" customFormat="1" ht="18" x14ac:dyDescent="0.25">
      <c r="E121" s="2"/>
    </row>
    <row r="122" spans="5:5" s="1" customFormat="1" ht="18" x14ac:dyDescent="0.25">
      <c r="E122" s="2"/>
    </row>
    <row r="123" spans="5:5" s="1" customFormat="1" ht="18" x14ac:dyDescent="0.25">
      <c r="E123" s="2"/>
    </row>
    <row r="124" spans="5:5" s="1" customFormat="1" ht="18" x14ac:dyDescent="0.25">
      <c r="E124" s="2"/>
    </row>
    <row r="125" spans="5:5" s="1" customFormat="1" ht="18" x14ac:dyDescent="0.25">
      <c r="E125" s="2"/>
    </row>
    <row r="126" spans="5:5" s="1" customFormat="1" ht="18" x14ac:dyDescent="0.25">
      <c r="E126" s="2"/>
    </row>
    <row r="127" spans="5:5" s="1" customFormat="1" ht="18" x14ac:dyDescent="0.25">
      <c r="E127" s="2"/>
    </row>
    <row r="128" spans="5:5" s="1" customFormat="1" ht="18" x14ac:dyDescent="0.25">
      <c r="E128" s="2"/>
    </row>
    <row r="129" spans="5:5" s="1" customFormat="1" ht="18" x14ac:dyDescent="0.25">
      <c r="E129" s="2"/>
    </row>
    <row r="130" spans="5:5" s="1" customFormat="1" ht="18" x14ac:dyDescent="0.25">
      <c r="E130" s="2"/>
    </row>
    <row r="131" spans="5:5" s="1" customFormat="1" ht="18" x14ac:dyDescent="0.25">
      <c r="E131" s="2"/>
    </row>
    <row r="132" spans="5:5" s="1" customFormat="1" ht="18" x14ac:dyDescent="0.25">
      <c r="E132" s="2"/>
    </row>
    <row r="133" spans="5:5" s="1" customFormat="1" ht="18" x14ac:dyDescent="0.25">
      <c r="E133" s="2"/>
    </row>
    <row r="134" spans="5:5" s="1" customFormat="1" ht="18" x14ac:dyDescent="0.25">
      <c r="E134" s="2"/>
    </row>
    <row r="135" spans="5:5" s="1" customFormat="1" ht="18" x14ac:dyDescent="0.25">
      <c r="E135" s="2"/>
    </row>
    <row r="136" spans="5:5" s="1" customFormat="1" ht="18" x14ac:dyDescent="0.25">
      <c r="E136" s="2"/>
    </row>
    <row r="137" spans="5:5" s="1" customFormat="1" ht="18" x14ac:dyDescent="0.25">
      <c r="E137" s="2"/>
    </row>
    <row r="138" spans="5:5" s="1" customFormat="1" ht="18" x14ac:dyDescent="0.25">
      <c r="E138" s="2"/>
    </row>
    <row r="139" spans="5:5" s="1" customFormat="1" ht="18" x14ac:dyDescent="0.25">
      <c r="E139" s="2"/>
    </row>
    <row r="140" spans="5:5" s="1" customFormat="1" ht="18" x14ac:dyDescent="0.25">
      <c r="E140" s="2"/>
    </row>
    <row r="141" spans="5:5" s="1" customFormat="1" ht="18" x14ac:dyDescent="0.25">
      <c r="E141" s="2"/>
    </row>
    <row r="142" spans="5:5" s="1" customFormat="1" ht="18" x14ac:dyDescent="0.25">
      <c r="E142" s="2"/>
    </row>
    <row r="143" spans="5:5" s="1" customFormat="1" ht="18" x14ac:dyDescent="0.25">
      <c r="E143" s="2"/>
    </row>
    <row r="144" spans="5:5" s="1" customFormat="1" ht="18" x14ac:dyDescent="0.25">
      <c r="E144" s="2"/>
    </row>
    <row r="145" spans="5:5" s="1" customFormat="1" ht="18" x14ac:dyDescent="0.25">
      <c r="E145" s="2"/>
    </row>
    <row r="146" spans="5:5" s="1" customFormat="1" ht="18" x14ac:dyDescent="0.25">
      <c r="E146" s="2"/>
    </row>
    <row r="147" spans="5:5" s="1" customFormat="1" ht="18" x14ac:dyDescent="0.25">
      <c r="E147" s="2"/>
    </row>
    <row r="148" spans="5:5" s="1" customFormat="1" ht="18" x14ac:dyDescent="0.25">
      <c r="E148" s="2"/>
    </row>
    <row r="149" spans="5:5" s="1" customFormat="1" ht="18" x14ac:dyDescent="0.25">
      <c r="E149" s="2"/>
    </row>
    <row r="150" spans="5:5" s="1" customFormat="1" ht="18" x14ac:dyDescent="0.25">
      <c r="E150" s="2"/>
    </row>
    <row r="151" spans="5:5" s="1" customFormat="1" ht="18" x14ac:dyDescent="0.25">
      <c r="E151" s="2"/>
    </row>
    <row r="152" spans="5:5" s="1" customFormat="1" ht="18" x14ac:dyDescent="0.25">
      <c r="E152" s="2"/>
    </row>
    <row r="153" spans="5:5" s="1" customFormat="1" ht="18" x14ac:dyDescent="0.25">
      <c r="E153" s="2"/>
    </row>
    <row r="154" spans="5:5" s="1" customFormat="1" ht="18" x14ac:dyDescent="0.25">
      <c r="E154" s="2"/>
    </row>
    <row r="155" spans="5:5" s="1" customFormat="1" ht="18" x14ac:dyDescent="0.25">
      <c r="E155" s="2"/>
    </row>
    <row r="156" spans="5:5" s="1" customFormat="1" ht="18" x14ac:dyDescent="0.25">
      <c r="E156" s="2"/>
    </row>
    <row r="157" spans="5:5" s="1" customFormat="1" ht="18" x14ac:dyDescent="0.25">
      <c r="E157" s="2"/>
    </row>
    <row r="158" spans="5:5" s="1" customFormat="1" ht="18" x14ac:dyDescent="0.25">
      <c r="E158" s="2"/>
    </row>
    <row r="159" spans="5:5" s="1" customFormat="1" ht="18" x14ac:dyDescent="0.25">
      <c r="E159" s="2"/>
    </row>
    <row r="160" spans="5:5" s="1" customFormat="1" ht="18" x14ac:dyDescent="0.25">
      <c r="E160" s="2"/>
    </row>
    <row r="161" spans="5:5" s="1" customFormat="1" ht="18" x14ac:dyDescent="0.25">
      <c r="E161" s="2"/>
    </row>
    <row r="162" spans="5:5" s="1" customFormat="1" ht="18" x14ac:dyDescent="0.25">
      <c r="E162" s="2"/>
    </row>
    <row r="163" spans="5:5" s="1" customFormat="1" ht="18" x14ac:dyDescent="0.25">
      <c r="E163" s="2"/>
    </row>
    <row r="164" spans="5:5" s="1" customFormat="1" ht="18" x14ac:dyDescent="0.25">
      <c r="E164" s="2"/>
    </row>
    <row r="165" spans="5:5" s="1" customFormat="1" ht="18" x14ac:dyDescent="0.25">
      <c r="E165" s="2"/>
    </row>
    <row r="166" spans="5:5" s="1" customFormat="1" ht="18" x14ac:dyDescent="0.25">
      <c r="E166" s="2"/>
    </row>
    <row r="167" spans="5:5" s="1" customFormat="1" ht="18" x14ac:dyDescent="0.25">
      <c r="E167" s="2"/>
    </row>
    <row r="168" spans="5:5" s="1" customFormat="1" ht="18" x14ac:dyDescent="0.25">
      <c r="E168" s="2"/>
    </row>
    <row r="169" spans="5:5" s="1" customFormat="1" ht="18" x14ac:dyDescent="0.25">
      <c r="E169" s="2"/>
    </row>
    <row r="170" spans="5:5" s="1" customFormat="1" ht="18" x14ac:dyDescent="0.25">
      <c r="E170" s="2"/>
    </row>
    <row r="171" spans="5:5" s="1" customFormat="1" ht="18" x14ac:dyDescent="0.25">
      <c r="E171" s="2"/>
    </row>
    <row r="172" spans="5:5" s="1" customFormat="1" ht="18" x14ac:dyDescent="0.25">
      <c r="E172" s="2"/>
    </row>
    <row r="173" spans="5:5" s="1" customFormat="1" ht="18" x14ac:dyDescent="0.25">
      <c r="E173" s="2"/>
    </row>
    <row r="174" spans="5:5" s="1" customFormat="1" ht="18" x14ac:dyDescent="0.25">
      <c r="E174" s="2"/>
    </row>
    <row r="175" spans="5:5" s="1" customFormat="1" ht="18" x14ac:dyDescent="0.25">
      <c r="E175" s="2"/>
    </row>
    <row r="176" spans="5:5" s="1" customFormat="1" ht="18" x14ac:dyDescent="0.25">
      <c r="E176" s="2"/>
    </row>
    <row r="177" spans="2:10" ht="18" x14ac:dyDescent="0.25">
      <c r="B177" s="1"/>
      <c r="C177" s="1"/>
      <c r="D177" s="1"/>
      <c r="E177" s="2"/>
      <c r="H177" s="1"/>
      <c r="I177" s="1"/>
      <c r="J177" s="1"/>
    </row>
    <row r="178" spans="2:10" ht="18" x14ac:dyDescent="0.25">
      <c r="B178" s="1"/>
      <c r="C178" s="1"/>
      <c r="D178" s="1"/>
      <c r="E178" s="2"/>
      <c r="H178" s="1"/>
      <c r="I178" s="1"/>
      <c r="J178" s="1"/>
    </row>
    <row r="179" spans="2:10" ht="18" x14ac:dyDescent="0.25">
      <c r="B179" s="1"/>
      <c r="C179" s="1"/>
      <c r="D179" s="1"/>
      <c r="E179" s="2"/>
      <c r="H179" s="1"/>
      <c r="I179" s="1"/>
      <c r="J179" s="1"/>
    </row>
    <row r="180" spans="2:10" x14ac:dyDescent="0.25">
      <c r="C180" s="1"/>
      <c r="D180" s="1"/>
      <c r="E180" s="4"/>
      <c r="F180" s="4"/>
      <c r="G180" s="4"/>
      <c r="H180" s="1"/>
      <c r="I180" s="1"/>
      <c r="J180" s="1"/>
    </row>
    <row r="181" spans="2:10" x14ac:dyDescent="0.25">
      <c r="C181" s="1"/>
      <c r="D181" s="1"/>
      <c r="E181" s="4"/>
      <c r="F181" s="4"/>
      <c r="G181" s="4"/>
      <c r="H181" s="1"/>
      <c r="I181" s="1"/>
      <c r="J181" s="1"/>
    </row>
    <row r="182" spans="2:10" x14ac:dyDescent="0.25">
      <c r="C182" s="1"/>
      <c r="D182" s="1"/>
      <c r="E182" s="4"/>
      <c r="F182" s="4"/>
      <c r="G182" s="4"/>
      <c r="H182" s="1"/>
      <c r="I182" s="1"/>
      <c r="J182" s="1"/>
    </row>
    <row r="183" spans="2:10" x14ac:dyDescent="0.25">
      <c r="C183" s="1"/>
      <c r="D183" s="1"/>
      <c r="E183" s="4"/>
      <c r="F183" s="4"/>
      <c r="G183" s="4"/>
      <c r="H183" s="1"/>
      <c r="I183" s="1"/>
      <c r="J183" s="1"/>
    </row>
    <row r="184" spans="2:10" x14ac:dyDescent="0.25">
      <c r="C184" s="1"/>
      <c r="D184" s="1"/>
      <c r="E184" s="4"/>
      <c r="F184" s="4"/>
      <c r="G184" s="4"/>
      <c r="H184" s="1"/>
      <c r="I184" s="1"/>
      <c r="J184" s="1"/>
    </row>
    <row r="185" spans="2:10" x14ac:dyDescent="0.25">
      <c r="J185" s="1"/>
    </row>
    <row r="186" spans="2:10" x14ac:dyDescent="0.25">
      <c r="J186" s="1"/>
    </row>
  </sheetData>
  <sheetProtection deleteRows="0"/>
  <mergeCells count="33">
    <mergeCell ref="C11:G11"/>
    <mergeCell ref="J13:J14"/>
    <mergeCell ref="K13:K14"/>
    <mergeCell ref="H25:I25"/>
    <mergeCell ref="J25:K32"/>
    <mergeCell ref="H26:I26"/>
    <mergeCell ref="H28:I28"/>
    <mergeCell ref="H29:I29"/>
    <mergeCell ref="I13:I14"/>
    <mergeCell ref="I11:J11"/>
    <mergeCell ref="B30:G30"/>
    <mergeCell ref="H30:I30"/>
    <mergeCell ref="B31:G31"/>
    <mergeCell ref="H31:I31"/>
    <mergeCell ref="H32:I32"/>
    <mergeCell ref="A13:A14"/>
    <mergeCell ref="B13:B14"/>
    <mergeCell ref="C13:C14"/>
    <mergeCell ref="D13:G13"/>
    <mergeCell ref="H13:H14"/>
    <mergeCell ref="E6:H6"/>
    <mergeCell ref="I6:J6"/>
    <mergeCell ref="I8:J8"/>
    <mergeCell ref="F10:G10"/>
    <mergeCell ref="H10:J10"/>
    <mergeCell ref="G9:H9"/>
    <mergeCell ref="B5:D5"/>
    <mergeCell ref="E5:K5"/>
    <mergeCell ref="A1:D1"/>
    <mergeCell ref="A2:K2"/>
    <mergeCell ref="C3:I3"/>
    <mergeCell ref="B4:D4"/>
    <mergeCell ref="E4:I4"/>
  </mergeCells>
  <dataValidations count="3">
    <dataValidation type="list" allowBlank="1" showInputMessage="1" showErrorMessage="1" sqref="B31:G31" xr:uid="{00000000-0002-0000-0500-000000000000}">
      <formula1>"Nghỉ trong thời gian 12 tháng,Nghỉ sau 12 tháng"</formula1>
    </dataValidation>
    <dataValidation type="list" allowBlank="1" showInputMessage="1" showErrorMessage="1" sqref="K4" xr:uid="{00000000-0002-0000-0500-000001000000}">
      <mc:AlternateContent xmlns:x12ac="http://schemas.microsoft.com/office/spreadsheetml/2011/1/ac" xmlns:mc="http://schemas.openxmlformats.org/markup-compatibility/2006">
        <mc:Choice Requires="x12ac">
          <x12ac:list>Cán bộ,"Công chức, viên chức"</x12ac:list>
        </mc:Choice>
        <mc:Fallback>
          <formula1>"Cán bộ,Công chức, viên chức"</formula1>
        </mc:Fallback>
      </mc:AlternateContent>
    </dataValidation>
    <dataValidation type="list" allowBlank="1" showInputMessage="1" showErrorMessage="1" sqref="K3" xr:uid="{00000000-0002-0000-0500-000002000000}">
      <formula1>"Nam, Nữ"</formula1>
    </dataValidation>
  </dataValidations>
  <pageMargins left="0.31496062992125984" right="0.11811023622047245" top="0.74803149606299213" bottom="0.55118110236220474" header="0.31496062992125984" footer="0.31496062992125984"/>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pageSetUpPr fitToPage="1"/>
  </sheetPr>
  <dimension ref="A1:T187"/>
  <sheetViews>
    <sheetView zoomScaleNormal="100" workbookViewId="0">
      <selection activeCell="U11" sqref="U11"/>
    </sheetView>
  </sheetViews>
  <sheetFormatPr defaultRowHeight="18" x14ac:dyDescent="0.25"/>
  <cols>
    <col min="1" max="1" width="5" style="1" customWidth="1"/>
    <col min="2" max="2" width="10.375" style="4" customWidth="1"/>
    <col min="3" max="3" width="8" style="4" customWidth="1"/>
    <col min="4" max="4" width="5.75" style="4" customWidth="1"/>
    <col min="5" max="5" width="6.625" style="1" customWidth="1"/>
    <col min="6" max="6" width="7.125" style="1" customWidth="1"/>
    <col min="7" max="7" width="7.75" style="1" customWidth="1"/>
    <col min="8" max="8" width="7.875" style="4" customWidth="1"/>
    <col min="9" max="9" width="8" style="4" customWidth="1"/>
    <col min="10" max="10" width="12.875" style="3" customWidth="1"/>
    <col min="11" max="11" width="14.875" style="1" bestFit="1" customWidth="1"/>
    <col min="12" max="12" width="7.75" style="1" customWidth="1"/>
    <col min="13" max="13" width="12" style="1" hidden="1" customWidth="1"/>
    <col min="14" max="14" width="9.875" style="1" hidden="1" customWidth="1"/>
    <col min="15" max="15" width="3.875" style="1" hidden="1" customWidth="1"/>
    <col min="16" max="16" width="13.5" style="1" hidden="1" customWidth="1"/>
    <col min="17" max="17" width="9.875" style="1" hidden="1" customWidth="1"/>
    <col min="18" max="18" width="9.875" style="2" hidden="1" customWidth="1"/>
    <col min="19" max="19" width="3.875" style="1" hidden="1" customWidth="1"/>
    <col min="20" max="20" width="13.5" style="1" hidden="1" customWidth="1"/>
    <col min="21" max="21" width="9" style="1" customWidth="1"/>
    <col min="22" max="16384" width="9" style="1"/>
  </cols>
  <sheetData>
    <row r="1" spans="1:20" ht="18" customHeight="1" x14ac:dyDescent="0.3">
      <c r="A1" s="201" t="s">
        <v>35</v>
      </c>
      <c r="B1" s="201"/>
      <c r="C1" s="201"/>
      <c r="D1" s="201"/>
      <c r="E1" s="47"/>
      <c r="F1" s="47"/>
      <c r="G1" s="47"/>
      <c r="H1" s="47"/>
      <c r="I1" s="47"/>
      <c r="J1" s="108" t="s">
        <v>34</v>
      </c>
      <c r="K1" s="109" t="s">
        <v>141</v>
      </c>
    </row>
    <row r="2" spans="1:20" ht="51" customHeight="1" thickBot="1" x14ac:dyDescent="0.3">
      <c r="A2" s="256" t="s">
        <v>58</v>
      </c>
      <c r="B2" s="257"/>
      <c r="C2" s="257"/>
      <c r="D2" s="257"/>
      <c r="E2" s="257"/>
      <c r="F2" s="257"/>
      <c r="G2" s="257"/>
      <c r="H2" s="257"/>
      <c r="I2" s="257"/>
      <c r="J2" s="257"/>
      <c r="K2" s="257"/>
    </row>
    <row r="3" spans="1:20" s="24" customFormat="1" ht="20.25" customHeight="1" thickBot="1" x14ac:dyDescent="0.35">
      <c r="A3" s="29">
        <v>1</v>
      </c>
      <c r="B3" s="46" t="s">
        <v>33</v>
      </c>
      <c r="C3" s="204"/>
      <c r="D3" s="205"/>
      <c r="E3" s="205"/>
      <c r="F3" s="205"/>
      <c r="G3" s="205"/>
      <c r="H3" s="205"/>
      <c r="I3" s="206"/>
      <c r="J3" s="45" t="s">
        <v>32</v>
      </c>
      <c r="K3" s="58" t="s">
        <v>40</v>
      </c>
      <c r="M3" s="252" t="s">
        <v>40</v>
      </c>
      <c r="N3" s="252"/>
      <c r="O3" s="252"/>
      <c r="P3" s="252"/>
      <c r="Q3" s="253" t="s">
        <v>41</v>
      </c>
      <c r="R3" s="253"/>
      <c r="S3" s="253"/>
      <c r="T3" s="253"/>
    </row>
    <row r="4" spans="1:20" s="43" customFormat="1" ht="33.75" customHeight="1" thickBot="1" x14ac:dyDescent="0.3">
      <c r="A4" s="44">
        <v>2</v>
      </c>
      <c r="B4" s="215" t="s">
        <v>31</v>
      </c>
      <c r="C4" s="215"/>
      <c r="D4" s="215"/>
      <c r="E4" s="249" t="s">
        <v>44</v>
      </c>
      <c r="F4" s="249"/>
      <c r="G4" s="249"/>
      <c r="H4" s="249"/>
      <c r="I4" s="249"/>
      <c r="J4" s="158" t="s">
        <v>60</v>
      </c>
      <c r="K4" s="158" t="s">
        <v>61</v>
      </c>
      <c r="M4" s="72" t="s">
        <v>42</v>
      </c>
      <c r="N4" s="72" t="s">
        <v>43</v>
      </c>
      <c r="O4" s="252"/>
      <c r="P4" s="252"/>
      <c r="Q4" s="73" t="s">
        <v>42</v>
      </c>
      <c r="R4" s="73" t="s">
        <v>43</v>
      </c>
      <c r="S4" s="253"/>
      <c r="T4" s="253"/>
    </row>
    <row r="5" spans="1:20" s="43" customFormat="1" ht="33" customHeight="1" thickBot="1" x14ac:dyDescent="0.3">
      <c r="A5" s="44">
        <v>3</v>
      </c>
      <c r="B5" s="215" t="s">
        <v>30</v>
      </c>
      <c r="C5" s="215"/>
      <c r="D5" s="216"/>
      <c r="E5" s="207"/>
      <c r="F5" s="208"/>
      <c r="G5" s="208"/>
      <c r="H5" s="208"/>
      <c r="I5" s="208"/>
      <c r="J5" s="208"/>
      <c r="K5" s="209"/>
      <c r="M5" s="74"/>
      <c r="N5" s="74"/>
      <c r="O5" s="75"/>
      <c r="P5" s="76"/>
      <c r="Q5" s="74"/>
      <c r="R5" s="74">
        <f>IF(K3="Nữ",VLOOKUP(E6,$Q$7:$S$20,3,1),IF(K3="Nam",VLOOKUP(E6,$M$7:$O$13,3,1)))</f>
        <v>738</v>
      </c>
      <c r="S5" s="75"/>
      <c r="T5" s="76"/>
    </row>
    <row r="6" spans="1:20" s="24" customFormat="1" ht="18" customHeight="1" thickBot="1" x14ac:dyDescent="0.3">
      <c r="A6" s="29">
        <v>4</v>
      </c>
      <c r="B6" s="28" t="s">
        <v>29</v>
      </c>
      <c r="C6" s="27"/>
      <c r="D6" s="29"/>
      <c r="E6" s="210">
        <v>23747</v>
      </c>
      <c r="F6" s="211"/>
      <c r="G6" s="211"/>
      <c r="H6" s="212"/>
      <c r="I6" s="247"/>
      <c r="J6" s="248"/>
      <c r="K6" s="163"/>
      <c r="M6" s="77"/>
      <c r="N6" s="77"/>
      <c r="O6" s="75"/>
      <c r="P6" s="76"/>
      <c r="Q6" s="77"/>
      <c r="R6" s="77"/>
      <c r="S6" s="75"/>
      <c r="T6" s="76"/>
    </row>
    <row r="7" spans="1:20" s="24" customFormat="1" ht="18" customHeight="1" thickBot="1" x14ac:dyDescent="0.35">
      <c r="A7" s="29">
        <v>5</v>
      </c>
      <c r="B7" s="28" t="s">
        <v>28</v>
      </c>
      <c r="C7" s="27"/>
      <c r="D7" s="27"/>
      <c r="E7" s="42">
        <v>34</v>
      </c>
      <c r="F7" s="41" t="s">
        <v>27</v>
      </c>
      <c r="G7" s="40"/>
      <c r="H7" s="39">
        <v>7</v>
      </c>
      <c r="I7" s="38" t="s">
        <v>26</v>
      </c>
      <c r="J7" s="37" t="s">
        <v>25</v>
      </c>
      <c r="K7" s="184">
        <f>(E7)+(IF(H7=0,0,IF(H7&lt;7,1/2,1)))</f>
        <v>35</v>
      </c>
      <c r="L7" s="32"/>
      <c r="M7" s="77">
        <v>22828</v>
      </c>
      <c r="N7" s="77">
        <v>23101</v>
      </c>
      <c r="O7" s="75">
        <f>60*12+9</f>
        <v>729</v>
      </c>
      <c r="P7" s="76" t="str">
        <f t="shared" ref="P7:P13" si="0">QUOTIENT(O7,12) &amp; " Tuổi " &amp; IF(MOD(O7,12)&gt;0,MOD(O7,12) &amp; " Tháng","")</f>
        <v>60 Tuổi 9 Tháng</v>
      </c>
      <c r="Q7" s="77">
        <v>24593</v>
      </c>
      <c r="R7" s="77">
        <v>24837</v>
      </c>
      <c r="S7" s="75">
        <f>56*12</f>
        <v>672</v>
      </c>
      <c r="T7" s="76" t="str">
        <f t="shared" ref="T7:T20" si="1">QUOTIENT(S7,12) &amp; " Tuổi " &amp; IF(MOD(S7,12)&gt;0,MOD(S7,12) &amp; " Tháng","")</f>
        <v xml:space="preserve">56 Tuổi </v>
      </c>
    </row>
    <row r="8" spans="1:20" s="24" customFormat="1" ht="18" customHeight="1" x14ac:dyDescent="0.25">
      <c r="A8" s="29">
        <v>6</v>
      </c>
      <c r="B8" s="28" t="s">
        <v>131</v>
      </c>
      <c r="C8" s="27"/>
      <c r="D8" s="27"/>
      <c r="E8" s="31"/>
      <c r="H8" s="36"/>
      <c r="I8" s="238">
        <v>45323</v>
      </c>
      <c r="J8" s="239"/>
      <c r="K8" s="282" t="str">
        <f>IF(AND(F19&gt;=5,F9&lt;10),"Trong khung NHTT và được hỗ trợ kinh phí",IF(F9&lt;5,"Quá tuổi NHTT",IF(AND(F9=10,I9=0),"Trong khung NHTT và được hỗ trợ kinh phí",IF(AND(F9&gt;=10,10&gt;=1),"Chưa đủ tuổi NHTT"))))</f>
        <v>Quá tuổi NHTT</v>
      </c>
      <c r="L8" s="32"/>
      <c r="M8" s="77">
        <v>23102</v>
      </c>
      <c r="N8" s="77">
        <v>23376</v>
      </c>
      <c r="O8" s="75">
        <f>61*12</f>
        <v>732</v>
      </c>
      <c r="P8" s="76" t="str">
        <f t="shared" si="0"/>
        <v xml:space="preserve">61 Tuổi </v>
      </c>
      <c r="Q8" s="77">
        <v>24838</v>
      </c>
      <c r="R8" s="77">
        <v>25081</v>
      </c>
      <c r="S8" s="75">
        <f>56*12+4</f>
        <v>676</v>
      </c>
      <c r="T8" s="76" t="str">
        <f t="shared" si="1"/>
        <v>56 Tuổi 4 Tháng</v>
      </c>
    </row>
    <row r="9" spans="1:20" s="24" customFormat="1" ht="18" customHeight="1" x14ac:dyDescent="0.25">
      <c r="A9" s="29">
        <v>7</v>
      </c>
      <c r="B9" s="34" t="s">
        <v>24</v>
      </c>
      <c r="C9" s="27"/>
      <c r="D9" s="27"/>
      <c r="F9" s="154">
        <f>DATEDIF(I8,K10,"y")</f>
        <v>2</v>
      </c>
      <c r="G9" s="244" t="s">
        <v>77</v>
      </c>
      <c r="H9" s="244"/>
      <c r="I9" s="175">
        <f>DATEDIF(I8,K10,"ym")</f>
        <v>6</v>
      </c>
      <c r="J9" s="176" t="s">
        <v>76</v>
      </c>
      <c r="K9" s="283"/>
      <c r="L9" s="32"/>
      <c r="M9" s="77">
        <v>23377</v>
      </c>
      <c r="N9" s="77">
        <v>23650</v>
      </c>
      <c r="O9" s="75">
        <f>61*12+3</f>
        <v>735</v>
      </c>
      <c r="P9" s="76" t="str">
        <f t="shared" si="0"/>
        <v>61 Tuổi 3 Tháng</v>
      </c>
      <c r="Q9" s="77">
        <v>25082</v>
      </c>
      <c r="R9" s="77">
        <v>25323</v>
      </c>
      <c r="S9" s="75">
        <f>56*12+8</f>
        <v>680</v>
      </c>
      <c r="T9" s="76" t="str">
        <f t="shared" si="1"/>
        <v>56 Tuổi 8 Tháng</v>
      </c>
    </row>
    <row r="10" spans="1:20" s="24" customFormat="1" ht="39" customHeight="1" thickBot="1" x14ac:dyDescent="0.3">
      <c r="A10" s="29"/>
      <c r="B10" s="240" t="str">
        <f>IF(K4="Cán bộ","Thời điểm kết thúc nhiệm kỳ","Thời điểm kết thúc lộ trình")</f>
        <v>Thời điểm kết thúc nhiệm kỳ</v>
      </c>
      <c r="C10" s="240"/>
      <c r="D10" s="240"/>
      <c r="E10" s="240"/>
      <c r="F10" s="254">
        <v>45444</v>
      </c>
      <c r="G10" s="254"/>
      <c r="H10" s="255" t="s">
        <v>64</v>
      </c>
      <c r="I10" s="255"/>
      <c r="J10" s="255"/>
      <c r="K10" s="149">
        <f>IF(AND(E6&lt;DATE(1966,4,1),K3="Nam"),DATE(INDEX('Bảng ngày nghỉ hưu'!$H$4:$H$67,MATCH(MONTH(E6)&amp;YEAR(E6),INDEX('Bảng ngày nghỉ hưu'!$D$4:$D$67&amp;'Bảng ngày nghỉ hưu'!$E$4:$E$67,0),0)),INDEX('Bảng ngày nghỉ hưu'!$G$4:$G$67,MATCH(MONTH(E6)&amp;YEAR(E6),INDEX('Bảng ngày nghỉ hưu'!$D$4:$D$67&amp;'Bảng ngày nghỉ hưu'!$E$4:$E$67,0),0)),1),IF(AND(E6&gt;=DATE(1966,4,1),K3="Nam"),DATE(YEAR(E6)+62,MONTH(E6)+1,1),IF(AND(E6&lt;=DATE(1975,4,1),K3="Nữ"),DATE(INDEX('Bảng ngày nghỉ hưu'!$M$4:$M$116,MATCH(MONTH(E6)&amp;YEAR(E6),INDEX('Bảng ngày nghỉ hưu'!$I$4:$I$116&amp;'Bảng ngày nghỉ hưu'!$J$4:$J$116,0),0)),INDEX('Bảng ngày nghỉ hưu'!$L$4:$L$116,MATCH(MONTH(E6)&amp;YEAR(E6),INDEX('Bảng ngày nghỉ hưu'!$I$4:$I$116&amp;'Bảng ngày nghỉ hưu'!$J4:$J$116,0),0)),1),IF(AND(E6&gt;=DATE(1975,5,1),K3="Nữ"),DATE(YEAR(E6)+60,MONTH(E6)+1,1),""))))</f>
        <v>46235</v>
      </c>
      <c r="L10" s="32"/>
      <c r="M10" s="77"/>
      <c r="N10" s="77"/>
      <c r="O10" s="75"/>
      <c r="P10" s="76"/>
      <c r="Q10" s="77"/>
      <c r="R10" s="77"/>
      <c r="S10" s="75"/>
      <c r="T10" s="76"/>
    </row>
    <row r="11" spans="1:20" s="24" customFormat="1" ht="36.75" customHeight="1" thickBot="1" x14ac:dyDescent="0.3">
      <c r="A11" s="29">
        <v>8</v>
      </c>
      <c r="B11" s="28" t="s">
        <v>23</v>
      </c>
      <c r="C11" s="27"/>
      <c r="D11" s="27"/>
      <c r="F11" s="59">
        <f>(F9*3)+(IF(I9=0,0,IF(I9&lt;7,1.5,3)))</f>
        <v>7.5</v>
      </c>
      <c r="G11" s="33"/>
      <c r="H11" s="27"/>
      <c r="I11" s="243" t="str">
        <f>IF(K4="Cán bộ","Số tháng nghỉ trước nhiệm kỳ","Số tháng nghỉ trước lúc kết thúc lộ trình")</f>
        <v>Số tháng nghỉ trước nhiệm kỳ</v>
      </c>
      <c r="J11" s="243"/>
      <c r="K11" s="159">
        <f>IF(F10&lt;K10,DATEDIF(I8,F10,"m"),DATEDIF(I8,K10,"m"))</f>
        <v>4</v>
      </c>
      <c r="L11" s="32"/>
      <c r="M11" s="77">
        <v>23651</v>
      </c>
      <c r="N11" s="77">
        <v>23923</v>
      </c>
      <c r="O11" s="75">
        <f>61*12+6</f>
        <v>738</v>
      </c>
      <c r="P11" s="76" t="str">
        <f t="shared" si="0"/>
        <v>61 Tuổi 6 Tháng</v>
      </c>
      <c r="Q11" s="77">
        <v>25324</v>
      </c>
      <c r="R11" s="77">
        <v>25568</v>
      </c>
      <c r="S11" s="75">
        <f>57*12</f>
        <v>684</v>
      </c>
      <c r="T11" s="76" t="str">
        <f t="shared" si="1"/>
        <v xml:space="preserve">57 Tuổi </v>
      </c>
    </row>
    <row r="12" spans="1:20" s="24" customFormat="1" ht="18" customHeight="1" thickBot="1" x14ac:dyDescent="0.3">
      <c r="A12" s="29">
        <v>9</v>
      </c>
      <c r="B12" s="28" t="s">
        <v>22</v>
      </c>
      <c r="C12" s="27"/>
      <c r="D12" s="27"/>
      <c r="F12" s="31"/>
      <c r="H12" s="27"/>
      <c r="I12" s="264">
        <f>K7-20</f>
        <v>15</v>
      </c>
      <c r="J12" s="265"/>
      <c r="K12" s="30"/>
      <c r="M12" s="77">
        <v>23924</v>
      </c>
      <c r="N12" s="77">
        <v>24197</v>
      </c>
      <c r="O12" s="75">
        <f>61*12+9</f>
        <v>741</v>
      </c>
      <c r="P12" s="76" t="str">
        <f t="shared" si="0"/>
        <v>61 Tuổi 9 Tháng</v>
      </c>
      <c r="Q12" s="77">
        <v>25569</v>
      </c>
      <c r="R12" s="77">
        <v>25811</v>
      </c>
      <c r="S12" s="75">
        <f>57*12+4</f>
        <v>688</v>
      </c>
      <c r="T12" s="76" t="str">
        <f t="shared" si="1"/>
        <v>57 Tuổi 4 Tháng</v>
      </c>
    </row>
    <row r="13" spans="1:20" s="24" customFormat="1" ht="18" customHeight="1" x14ac:dyDescent="0.25">
      <c r="A13" s="29">
        <v>10</v>
      </c>
      <c r="B13" s="28" t="s">
        <v>21</v>
      </c>
      <c r="C13" s="27"/>
      <c r="D13" s="27"/>
      <c r="H13" s="27"/>
      <c r="I13" s="27"/>
      <c r="J13" s="26"/>
      <c r="K13" s="25"/>
      <c r="M13" s="77">
        <v>24198</v>
      </c>
      <c r="N13" s="77"/>
      <c r="O13" s="75">
        <f>62*12</f>
        <v>744</v>
      </c>
      <c r="P13" s="76" t="str">
        <f t="shared" si="0"/>
        <v xml:space="preserve">62 Tuổi </v>
      </c>
      <c r="Q13" s="77">
        <v>25812</v>
      </c>
      <c r="R13" s="77">
        <v>26053</v>
      </c>
      <c r="S13" s="75">
        <f>57*12+8</f>
        <v>692</v>
      </c>
      <c r="T13" s="76" t="str">
        <f t="shared" si="1"/>
        <v>57 Tuổi 8 Tháng</v>
      </c>
    </row>
    <row r="14" spans="1:20" ht="19.5" customHeight="1" x14ac:dyDescent="0.25">
      <c r="A14" s="197" t="s">
        <v>20</v>
      </c>
      <c r="B14" s="197" t="s">
        <v>19</v>
      </c>
      <c r="C14" s="197" t="s">
        <v>18</v>
      </c>
      <c r="D14" s="197" t="s">
        <v>17</v>
      </c>
      <c r="E14" s="197"/>
      <c r="F14" s="197"/>
      <c r="G14" s="197"/>
      <c r="H14" s="197" t="s">
        <v>16</v>
      </c>
      <c r="I14" s="197" t="s">
        <v>15</v>
      </c>
      <c r="J14" s="233" t="s">
        <v>14</v>
      </c>
      <c r="K14" s="197" t="s">
        <v>13</v>
      </c>
      <c r="M14" s="74"/>
      <c r="N14" s="74"/>
      <c r="O14" s="75"/>
      <c r="P14" s="74"/>
      <c r="Q14" s="77">
        <v>26054</v>
      </c>
      <c r="R14" s="77">
        <v>26298</v>
      </c>
      <c r="S14" s="75">
        <f>58*12</f>
        <v>696</v>
      </c>
      <c r="T14" s="76" t="str">
        <f t="shared" si="1"/>
        <v xml:space="preserve">58 Tuổi </v>
      </c>
    </row>
    <row r="15" spans="1:20" ht="44.25" customHeight="1" x14ac:dyDescent="0.25">
      <c r="A15" s="197"/>
      <c r="B15" s="197"/>
      <c r="C15" s="197"/>
      <c r="D15" s="22" t="s">
        <v>12</v>
      </c>
      <c r="E15" s="23" t="s">
        <v>11</v>
      </c>
      <c r="F15" s="22" t="s">
        <v>10</v>
      </c>
      <c r="G15" s="22" t="s">
        <v>9</v>
      </c>
      <c r="H15" s="197"/>
      <c r="I15" s="197"/>
      <c r="J15" s="233"/>
      <c r="K15" s="197"/>
      <c r="M15" s="74"/>
      <c r="N15" s="74"/>
      <c r="O15" s="75"/>
      <c r="P15" s="74"/>
      <c r="Q15" s="77">
        <v>26299</v>
      </c>
      <c r="R15" s="77">
        <v>26542</v>
      </c>
      <c r="S15" s="75">
        <f>58*12+4</f>
        <v>700</v>
      </c>
      <c r="T15" s="76" t="str">
        <f t="shared" si="1"/>
        <v>58 Tuổi 4 Tháng</v>
      </c>
    </row>
    <row r="16" spans="1:20" ht="18" customHeight="1" x14ac:dyDescent="0.3">
      <c r="A16" s="78"/>
      <c r="B16" s="130"/>
      <c r="C16" s="131"/>
      <c r="D16" s="79"/>
      <c r="E16" s="80"/>
      <c r="F16" s="81"/>
      <c r="G16" s="81"/>
      <c r="H16" s="82">
        <f>(YEAR(I8)-YEAR(B16))*12+(MONTH(I8)-MONTH(B16))</f>
        <v>1489</v>
      </c>
      <c r="I16" s="132" t="str">
        <f t="shared" ref="I16:I21" si="2">IF(B16&gt;=DATE(2023,7,1),"1800",IF(B16&gt;=DATE(2019,7,1),"1490",IF(B16&gt;=DATE(2018,7,1),"1390",IF(B16&gt;=DATE(2017,7,1),"1300",IF(B16&gt;=DATE(2016,5,1),"1210","1150")))))</f>
        <v>1150</v>
      </c>
      <c r="J16" s="84">
        <f t="shared" ref="J16:J21" si="3">((C16+D16+E16+(F16*C16)+((C16+D16+(F16*C16))*G16)))*I16</f>
        <v>0</v>
      </c>
      <c r="K16" s="84">
        <f t="shared" ref="K16:K21" si="4">ROUND(H16*J16,0)</f>
        <v>0</v>
      </c>
      <c r="M16" s="74"/>
      <c r="N16" s="74"/>
      <c r="O16" s="75"/>
      <c r="P16" s="74"/>
      <c r="Q16" s="77">
        <v>26543</v>
      </c>
      <c r="R16" s="77">
        <v>26784</v>
      </c>
      <c r="S16" s="75">
        <f>58*12+8</f>
        <v>704</v>
      </c>
      <c r="T16" s="76" t="str">
        <f t="shared" si="1"/>
        <v>58 Tuổi 8 Tháng</v>
      </c>
    </row>
    <row r="17" spans="1:20" ht="18" customHeight="1" x14ac:dyDescent="0.3">
      <c r="A17" s="85"/>
      <c r="B17" s="133"/>
      <c r="C17" s="134"/>
      <c r="D17" s="87"/>
      <c r="E17" s="88"/>
      <c r="F17" s="89"/>
      <c r="G17" s="89"/>
      <c r="H17" s="135">
        <f>(YEAR(B16)-YEAR(B17))*12+(MONTH(B16)-MONTH(B17))</f>
        <v>0</v>
      </c>
      <c r="I17" s="136" t="str">
        <f t="shared" si="2"/>
        <v>1150</v>
      </c>
      <c r="J17" s="92">
        <f t="shared" si="3"/>
        <v>0</v>
      </c>
      <c r="K17" s="92">
        <f t="shared" si="4"/>
        <v>0</v>
      </c>
      <c r="M17" s="74"/>
      <c r="N17" s="74"/>
      <c r="O17" s="75"/>
      <c r="P17" s="74"/>
      <c r="Q17" s="77">
        <v>26785</v>
      </c>
      <c r="R17" s="77">
        <v>27029</v>
      </c>
      <c r="S17" s="75">
        <f>59*12</f>
        <v>708</v>
      </c>
      <c r="T17" s="76" t="str">
        <f t="shared" si="1"/>
        <v xml:space="preserve">59 Tuổi </v>
      </c>
    </row>
    <row r="18" spans="1:20" ht="18" customHeight="1" x14ac:dyDescent="0.3">
      <c r="A18" s="85"/>
      <c r="B18" s="133"/>
      <c r="C18" s="134"/>
      <c r="D18" s="87"/>
      <c r="E18" s="88"/>
      <c r="F18" s="89"/>
      <c r="G18" s="89"/>
      <c r="H18" s="135">
        <f>(YEAR(B17)-YEAR(B18))*12+(MONTH(B17)-MONTH(B18))</f>
        <v>0</v>
      </c>
      <c r="I18" s="136" t="str">
        <f t="shared" si="2"/>
        <v>1150</v>
      </c>
      <c r="J18" s="92">
        <f t="shared" si="3"/>
        <v>0</v>
      </c>
      <c r="K18" s="92">
        <f t="shared" si="4"/>
        <v>0</v>
      </c>
      <c r="M18" s="74"/>
      <c r="N18" s="74"/>
      <c r="O18" s="75"/>
      <c r="P18" s="74"/>
      <c r="Q18" s="77">
        <v>27030</v>
      </c>
      <c r="R18" s="77">
        <v>27272</v>
      </c>
      <c r="S18" s="75">
        <f>59*12+4</f>
        <v>712</v>
      </c>
      <c r="T18" s="76" t="str">
        <f t="shared" si="1"/>
        <v>59 Tuổi 4 Tháng</v>
      </c>
    </row>
    <row r="19" spans="1:20" ht="18" customHeight="1" x14ac:dyDescent="0.3">
      <c r="A19" s="85"/>
      <c r="B19" s="133"/>
      <c r="C19" s="134"/>
      <c r="D19" s="87"/>
      <c r="E19" s="88"/>
      <c r="F19" s="89"/>
      <c r="G19" s="89"/>
      <c r="H19" s="135">
        <f>(YEAR(B18)-YEAR(B19))*12+(MONTH(B18)-MONTH(B19))</f>
        <v>0</v>
      </c>
      <c r="I19" s="136" t="str">
        <f t="shared" si="2"/>
        <v>1150</v>
      </c>
      <c r="J19" s="92">
        <f t="shared" si="3"/>
        <v>0</v>
      </c>
      <c r="K19" s="92">
        <f t="shared" si="4"/>
        <v>0</v>
      </c>
      <c r="M19" s="74"/>
      <c r="N19" s="74"/>
      <c r="O19" s="75"/>
      <c r="P19" s="74"/>
      <c r="Q19" s="77">
        <v>27273</v>
      </c>
      <c r="R19" s="77">
        <v>27514</v>
      </c>
      <c r="S19" s="75">
        <f>59*12+8</f>
        <v>716</v>
      </c>
      <c r="T19" s="76" t="str">
        <f t="shared" si="1"/>
        <v>59 Tuổi 8 Tháng</v>
      </c>
    </row>
    <row r="20" spans="1:20" ht="18" customHeight="1" x14ac:dyDescent="0.3">
      <c r="A20" s="85"/>
      <c r="B20" s="133"/>
      <c r="C20" s="134"/>
      <c r="D20" s="87"/>
      <c r="E20" s="88"/>
      <c r="F20" s="89"/>
      <c r="G20" s="89"/>
      <c r="H20" s="135">
        <f>(YEAR(B19)-YEAR(B20))*12+(MONTH(B19)-MONTH(B20))</f>
        <v>0</v>
      </c>
      <c r="I20" s="136" t="str">
        <f t="shared" si="2"/>
        <v>1150</v>
      </c>
      <c r="J20" s="92">
        <f t="shared" si="3"/>
        <v>0</v>
      </c>
      <c r="K20" s="92">
        <f t="shared" si="4"/>
        <v>0</v>
      </c>
      <c r="M20" s="74"/>
      <c r="N20" s="74"/>
      <c r="O20" s="75"/>
      <c r="P20" s="74"/>
      <c r="Q20" s="77">
        <v>27515</v>
      </c>
      <c r="R20" s="77"/>
      <c r="S20" s="75">
        <f>60*12</f>
        <v>720</v>
      </c>
      <c r="T20" s="76" t="str">
        <f t="shared" si="1"/>
        <v xml:space="preserve">60 Tuổi </v>
      </c>
    </row>
    <row r="21" spans="1:20" ht="18" customHeight="1" x14ac:dyDescent="0.3">
      <c r="A21" s="93"/>
      <c r="B21" s="137"/>
      <c r="C21" s="138"/>
      <c r="D21" s="95"/>
      <c r="E21" s="96"/>
      <c r="F21" s="97"/>
      <c r="G21" s="97"/>
      <c r="H21" s="139">
        <f>(YEAR(B20)-YEAR(B21))*12+(MONTH(B20)-MONTH(B21))</f>
        <v>0</v>
      </c>
      <c r="I21" s="140" t="str">
        <f t="shared" si="2"/>
        <v>1150</v>
      </c>
      <c r="J21" s="100">
        <f t="shared" si="3"/>
        <v>0</v>
      </c>
      <c r="K21" s="92">
        <f t="shared" si="4"/>
        <v>0</v>
      </c>
      <c r="M21" s="15"/>
      <c r="R21" s="21"/>
    </row>
    <row r="22" spans="1:20" ht="25.5" customHeight="1" x14ac:dyDescent="0.3">
      <c r="A22" s="19"/>
      <c r="B22" s="20" t="s">
        <v>8</v>
      </c>
      <c r="C22" s="18"/>
      <c r="D22" s="18"/>
      <c r="E22" s="19"/>
      <c r="F22" s="18"/>
      <c r="G22" s="18"/>
      <c r="H22" s="51">
        <f>SUM(H16:H21)</f>
        <v>1489</v>
      </c>
      <c r="I22" s="17"/>
      <c r="J22" s="141"/>
      <c r="K22" s="142">
        <f>SUM(K16:K21)</f>
        <v>0</v>
      </c>
      <c r="M22" s="15"/>
    </row>
    <row r="23" spans="1:20" ht="17.25" customHeight="1" x14ac:dyDescent="0.25">
      <c r="A23" s="7"/>
      <c r="B23" s="14" t="s">
        <v>7</v>
      </c>
      <c r="C23" s="8"/>
      <c r="D23" s="8"/>
      <c r="E23" s="7"/>
      <c r="F23" s="7"/>
      <c r="G23" s="7"/>
      <c r="H23" s="237">
        <f>J16</f>
        <v>0</v>
      </c>
      <c r="I23" s="237"/>
      <c r="J23" s="221" t="s">
        <v>47</v>
      </c>
      <c r="K23" s="222"/>
    </row>
    <row r="24" spans="1:20" ht="18.75" customHeight="1" x14ac:dyDescent="0.25">
      <c r="A24" s="7"/>
      <c r="B24" s="14" t="s">
        <v>54</v>
      </c>
      <c r="C24" s="8"/>
      <c r="D24" s="8"/>
      <c r="E24" s="7"/>
      <c r="F24" s="7"/>
      <c r="G24" s="7"/>
      <c r="H24" s="237">
        <f>ROUND(K22/H22,0)</f>
        <v>0</v>
      </c>
      <c r="I24" s="237"/>
      <c r="J24" s="223"/>
      <c r="K24" s="224"/>
    </row>
    <row r="25" spans="1:20" ht="21.75" customHeight="1" x14ac:dyDescent="0.3">
      <c r="A25" s="10" t="s">
        <v>5</v>
      </c>
      <c r="B25" s="13" t="s">
        <v>4</v>
      </c>
      <c r="C25" s="12"/>
      <c r="D25" s="12"/>
      <c r="E25" s="11"/>
      <c r="F25" s="7"/>
      <c r="G25" s="7"/>
      <c r="H25" s="237">
        <f>SUM(H26:H29)</f>
        <v>0</v>
      </c>
      <c r="I25" s="237"/>
      <c r="J25" s="223"/>
      <c r="K25" s="224"/>
    </row>
    <row r="26" spans="1:20" ht="21.95" customHeight="1" x14ac:dyDescent="0.25">
      <c r="A26" s="10">
        <v>1</v>
      </c>
      <c r="B26" s="9" t="s">
        <v>59</v>
      </c>
      <c r="C26" s="8"/>
      <c r="D26" s="8"/>
      <c r="E26" s="7"/>
      <c r="F26" s="7"/>
      <c r="G26" s="7"/>
      <c r="H26" s="236">
        <f>H24*F11</f>
        <v>0</v>
      </c>
      <c r="I26" s="236"/>
      <c r="J26" s="223"/>
      <c r="K26" s="224"/>
    </row>
    <row r="27" spans="1:20" x14ac:dyDescent="0.25">
      <c r="A27" s="10">
        <v>2</v>
      </c>
      <c r="B27" s="261" t="s">
        <v>51</v>
      </c>
      <c r="C27" s="262"/>
      <c r="D27" s="262"/>
      <c r="E27" s="262"/>
      <c r="F27" s="262"/>
      <c r="G27" s="263"/>
      <c r="H27" s="236">
        <f>H24*5</f>
        <v>0</v>
      </c>
      <c r="I27" s="236"/>
      <c r="J27" s="223"/>
      <c r="K27" s="224"/>
    </row>
    <row r="28" spans="1:20" x14ac:dyDescent="0.25">
      <c r="A28" s="10">
        <v>3</v>
      </c>
      <c r="B28" s="261" t="s">
        <v>1</v>
      </c>
      <c r="C28" s="262"/>
      <c r="D28" s="262"/>
      <c r="E28" s="262"/>
      <c r="F28" s="262"/>
      <c r="G28" s="263"/>
      <c r="H28" s="188">
        <f>H24*I12*1/2</f>
        <v>0</v>
      </c>
      <c r="I28" s="189"/>
      <c r="J28" s="223"/>
      <c r="K28" s="224"/>
    </row>
    <row r="29" spans="1:20" x14ac:dyDescent="0.25">
      <c r="A29" s="10">
        <v>4</v>
      </c>
      <c r="B29" s="258" t="s">
        <v>62</v>
      </c>
      <c r="C29" s="259"/>
      <c r="D29" s="259"/>
      <c r="E29" s="259"/>
      <c r="F29" s="259"/>
      <c r="G29" s="260"/>
      <c r="H29" s="188">
        <f>IF(B29="Nghỉ trong thời gian 12 tháng",0.5*H23*K11,0.25*H23*K11)</f>
        <v>0</v>
      </c>
      <c r="I29" s="189"/>
      <c r="J29" s="223"/>
      <c r="K29" s="224"/>
    </row>
    <row r="30" spans="1:20" s="105" customFormat="1" ht="21.95" customHeight="1" x14ac:dyDescent="0.3">
      <c r="A30" s="101"/>
      <c r="B30" s="102" t="s">
        <v>0</v>
      </c>
      <c r="C30" s="103"/>
      <c r="D30" s="103"/>
      <c r="E30" s="104"/>
      <c r="F30" s="104"/>
      <c r="G30" s="104"/>
      <c r="H30" s="235">
        <f>H27+H26+H28+H29</f>
        <v>0</v>
      </c>
      <c r="I30" s="235"/>
      <c r="J30" s="225"/>
      <c r="K30" s="226"/>
      <c r="R30" s="106"/>
    </row>
    <row r="31" spans="1:20" x14ac:dyDescent="0.25">
      <c r="B31" s="1"/>
      <c r="C31" s="1"/>
      <c r="D31" s="1"/>
      <c r="H31" s="2"/>
      <c r="I31" s="1"/>
      <c r="J31" s="1"/>
      <c r="R31" s="1"/>
    </row>
    <row r="32" spans="1:20" x14ac:dyDescent="0.25">
      <c r="B32" s="1"/>
      <c r="C32" s="1"/>
      <c r="D32" s="1"/>
      <c r="H32" s="2"/>
      <c r="I32" s="1"/>
      <c r="J32" s="1"/>
      <c r="R32" s="1"/>
    </row>
    <row r="33" spans="2:18" x14ac:dyDescent="0.25">
      <c r="B33" s="1"/>
      <c r="C33" s="1"/>
      <c r="D33" s="1"/>
      <c r="H33" s="2"/>
      <c r="I33" s="1"/>
      <c r="J33" s="1"/>
      <c r="R33" s="1"/>
    </row>
    <row r="34" spans="2:18" x14ac:dyDescent="0.25">
      <c r="B34" s="1"/>
      <c r="C34" s="1"/>
      <c r="D34" s="1"/>
      <c r="H34" s="2"/>
      <c r="I34" s="1"/>
      <c r="J34" s="1"/>
      <c r="R34" s="1"/>
    </row>
    <row r="35" spans="2:18" x14ac:dyDescent="0.25">
      <c r="B35" s="1"/>
      <c r="C35" s="1"/>
      <c r="D35" s="1"/>
      <c r="H35" s="2"/>
      <c r="I35" s="1"/>
      <c r="J35" s="1"/>
      <c r="R35" s="1"/>
    </row>
    <row r="36" spans="2:18" x14ac:dyDescent="0.25">
      <c r="B36" s="1"/>
      <c r="C36" s="1"/>
      <c r="D36" s="1"/>
      <c r="H36" s="2"/>
      <c r="I36" s="1"/>
      <c r="J36" s="1"/>
      <c r="R36" s="1"/>
    </row>
    <row r="37" spans="2:18" x14ac:dyDescent="0.25">
      <c r="B37" s="1"/>
      <c r="C37" s="1"/>
      <c r="D37" s="1"/>
      <c r="H37" s="2"/>
      <c r="I37" s="1"/>
      <c r="J37" s="1"/>
      <c r="R37" s="1"/>
    </row>
    <row r="38" spans="2:18" x14ac:dyDescent="0.25">
      <c r="B38" s="1"/>
      <c r="C38" s="1"/>
      <c r="D38" s="1"/>
      <c r="H38" s="2"/>
      <c r="I38" s="1"/>
      <c r="J38" s="1"/>
      <c r="R38" s="1"/>
    </row>
    <row r="39" spans="2:18" x14ac:dyDescent="0.25">
      <c r="B39" s="1"/>
      <c r="C39" s="1"/>
      <c r="D39" s="1"/>
      <c r="H39" s="2"/>
      <c r="I39" s="1"/>
      <c r="J39" s="1"/>
      <c r="R39" s="1"/>
    </row>
    <row r="40" spans="2:18" x14ac:dyDescent="0.25">
      <c r="B40" s="1"/>
      <c r="C40" s="1"/>
      <c r="D40" s="1"/>
      <c r="H40" s="2"/>
      <c r="I40" s="1"/>
      <c r="J40" s="1"/>
      <c r="R40" s="1"/>
    </row>
    <row r="41" spans="2:18" x14ac:dyDescent="0.25">
      <c r="B41" s="1"/>
      <c r="C41" s="1"/>
      <c r="D41" s="1"/>
      <c r="H41" s="2"/>
      <c r="I41" s="1"/>
      <c r="J41" s="1"/>
      <c r="R41" s="1"/>
    </row>
    <row r="42" spans="2:18" x14ac:dyDescent="0.25">
      <c r="B42" s="1"/>
      <c r="C42" s="1"/>
      <c r="D42" s="1"/>
      <c r="H42" s="2"/>
      <c r="I42" s="1"/>
      <c r="J42" s="1"/>
      <c r="R42" s="1"/>
    </row>
    <row r="43" spans="2:18" x14ac:dyDescent="0.25">
      <c r="B43" s="1"/>
      <c r="C43" s="1"/>
      <c r="D43" s="1"/>
      <c r="H43" s="2"/>
      <c r="I43" s="1"/>
      <c r="J43" s="1"/>
      <c r="R43" s="1"/>
    </row>
    <row r="44" spans="2:18" x14ac:dyDescent="0.25">
      <c r="B44" s="1"/>
      <c r="C44" s="1"/>
      <c r="D44" s="1"/>
      <c r="H44" s="2"/>
      <c r="I44" s="1"/>
      <c r="J44" s="1"/>
      <c r="R44" s="1"/>
    </row>
    <row r="45" spans="2:18" x14ac:dyDescent="0.25">
      <c r="B45" s="1"/>
      <c r="C45" s="1"/>
      <c r="D45" s="1"/>
      <c r="H45" s="2"/>
      <c r="I45" s="1"/>
      <c r="J45" s="1"/>
      <c r="R45" s="1"/>
    </row>
    <row r="46" spans="2:18" x14ac:dyDescent="0.25">
      <c r="B46" s="1"/>
      <c r="C46" s="1"/>
      <c r="D46" s="1"/>
      <c r="H46" s="2"/>
      <c r="I46" s="1"/>
      <c r="J46" s="1"/>
      <c r="R46" s="1"/>
    </row>
    <row r="47" spans="2:18" x14ac:dyDescent="0.25">
      <c r="B47" s="1"/>
      <c r="C47" s="1"/>
      <c r="D47" s="1"/>
      <c r="H47" s="2"/>
      <c r="I47" s="1"/>
      <c r="J47" s="1"/>
      <c r="R47" s="1"/>
    </row>
    <row r="48" spans="2:18" s="5" customFormat="1" x14ac:dyDescent="0.25">
      <c r="B48" s="1"/>
      <c r="H48" s="6"/>
    </row>
    <row r="49" spans="2:18" s="5" customFormat="1" x14ac:dyDescent="0.25">
      <c r="B49" s="1"/>
      <c r="H49" s="6"/>
    </row>
    <row r="50" spans="2:18" s="5" customFormat="1" x14ac:dyDescent="0.25">
      <c r="B50" s="1"/>
      <c r="H50" s="6"/>
    </row>
    <row r="51" spans="2:18" s="5" customFormat="1" x14ac:dyDescent="0.25">
      <c r="B51" s="1"/>
      <c r="C51" s="1"/>
      <c r="D51" s="1"/>
      <c r="E51" s="1"/>
      <c r="F51" s="1"/>
      <c r="G51" s="1"/>
      <c r="H51" s="2"/>
      <c r="I51" s="1"/>
    </row>
    <row r="52" spans="2:18" s="5" customFormat="1" x14ac:dyDescent="0.25">
      <c r="B52" s="1"/>
      <c r="C52" s="1"/>
      <c r="D52" s="1"/>
      <c r="E52" s="1"/>
      <c r="F52" s="1"/>
      <c r="G52" s="1"/>
      <c r="H52" s="2"/>
      <c r="I52" s="1"/>
    </row>
    <row r="53" spans="2:18" x14ac:dyDescent="0.25">
      <c r="B53" s="1"/>
      <c r="C53" s="1"/>
      <c r="D53" s="1"/>
      <c r="H53" s="2"/>
      <c r="I53" s="1"/>
      <c r="J53" s="1"/>
      <c r="R53" s="1"/>
    </row>
    <row r="54" spans="2:18" x14ac:dyDescent="0.25">
      <c r="B54" s="1"/>
      <c r="C54" s="1"/>
      <c r="D54" s="1"/>
      <c r="H54" s="2"/>
      <c r="I54" s="1"/>
      <c r="J54" s="1"/>
      <c r="R54" s="1"/>
    </row>
    <row r="55" spans="2:18" x14ac:dyDescent="0.25">
      <c r="B55" s="1"/>
      <c r="C55" s="1"/>
      <c r="D55" s="1"/>
      <c r="H55" s="2"/>
      <c r="I55" s="1"/>
      <c r="J55" s="1"/>
      <c r="R55" s="1"/>
    </row>
    <row r="56" spans="2:18" x14ac:dyDescent="0.25">
      <c r="B56" s="1"/>
      <c r="C56" s="1"/>
      <c r="D56" s="1"/>
      <c r="H56" s="2"/>
      <c r="I56" s="1"/>
      <c r="J56" s="1"/>
      <c r="R56" s="1"/>
    </row>
    <row r="57" spans="2:18" x14ac:dyDescent="0.25">
      <c r="B57" s="1"/>
      <c r="C57" s="1"/>
      <c r="D57" s="1"/>
      <c r="H57" s="2"/>
      <c r="I57" s="1"/>
      <c r="J57" s="1"/>
      <c r="R57" s="1"/>
    </row>
    <row r="58" spans="2:18" x14ac:dyDescent="0.25">
      <c r="B58" s="1"/>
      <c r="C58" s="1"/>
      <c r="D58" s="1"/>
      <c r="H58" s="2"/>
      <c r="I58" s="1"/>
      <c r="J58" s="1"/>
      <c r="R58" s="1"/>
    </row>
    <row r="59" spans="2:18" x14ac:dyDescent="0.25">
      <c r="B59" s="1"/>
      <c r="C59" s="1"/>
      <c r="D59" s="1"/>
      <c r="E59" s="2"/>
      <c r="H59" s="1"/>
      <c r="I59" s="1"/>
      <c r="J59" s="1"/>
      <c r="R59" s="1"/>
    </row>
    <row r="60" spans="2:18" x14ac:dyDescent="0.25">
      <c r="B60" s="1"/>
      <c r="C60" s="1"/>
      <c r="D60" s="1"/>
      <c r="E60" s="2"/>
      <c r="H60" s="1"/>
      <c r="I60" s="1"/>
      <c r="J60" s="1"/>
      <c r="R60" s="1"/>
    </row>
    <row r="61" spans="2:18" x14ac:dyDescent="0.25">
      <c r="B61" s="1"/>
      <c r="C61" s="1"/>
      <c r="D61" s="1"/>
      <c r="E61" s="2"/>
      <c r="H61" s="1"/>
      <c r="I61" s="1"/>
      <c r="J61" s="1"/>
      <c r="R61" s="1"/>
    </row>
    <row r="62" spans="2:18" x14ac:dyDescent="0.25">
      <c r="B62" s="1"/>
      <c r="C62" s="1"/>
      <c r="D62" s="1"/>
      <c r="E62" s="2"/>
      <c r="H62" s="1"/>
      <c r="I62" s="1"/>
      <c r="J62" s="1"/>
      <c r="R62" s="1"/>
    </row>
    <row r="63" spans="2:18" x14ac:dyDescent="0.25">
      <c r="B63" s="1"/>
      <c r="C63" s="1"/>
      <c r="D63" s="1"/>
      <c r="E63" s="2"/>
      <c r="H63" s="1"/>
      <c r="I63" s="1"/>
      <c r="J63" s="1"/>
      <c r="R63" s="1"/>
    </row>
    <row r="64" spans="2:18" x14ac:dyDescent="0.25">
      <c r="B64" s="1"/>
      <c r="C64" s="1"/>
      <c r="D64" s="1"/>
      <c r="E64" s="2"/>
      <c r="H64" s="1"/>
      <c r="I64" s="1"/>
      <c r="J64" s="1"/>
      <c r="R64" s="1"/>
    </row>
    <row r="65" spans="2:18" x14ac:dyDescent="0.25">
      <c r="B65" s="1"/>
      <c r="C65" s="1"/>
      <c r="D65" s="1"/>
      <c r="E65" s="2"/>
      <c r="H65" s="1"/>
      <c r="I65" s="1"/>
      <c r="J65" s="1"/>
      <c r="R65" s="1"/>
    </row>
    <row r="66" spans="2:18" x14ac:dyDescent="0.25">
      <c r="B66" s="1"/>
      <c r="C66" s="1"/>
      <c r="D66" s="1"/>
      <c r="E66" s="2"/>
      <c r="H66" s="1"/>
      <c r="I66" s="1"/>
      <c r="J66" s="1"/>
      <c r="R66" s="1"/>
    </row>
    <row r="67" spans="2:18" x14ac:dyDescent="0.25">
      <c r="B67" s="1"/>
      <c r="C67" s="1"/>
      <c r="D67" s="1"/>
      <c r="E67" s="2"/>
      <c r="H67" s="1"/>
      <c r="I67" s="1"/>
      <c r="J67" s="1"/>
      <c r="R67" s="1"/>
    </row>
    <row r="68" spans="2:18" x14ac:dyDescent="0.25">
      <c r="B68" s="1"/>
      <c r="C68" s="1"/>
      <c r="D68" s="1"/>
      <c r="E68" s="2"/>
      <c r="H68" s="1"/>
      <c r="I68" s="1"/>
      <c r="J68" s="1"/>
      <c r="R68" s="1"/>
    </row>
    <row r="69" spans="2:18" x14ac:dyDescent="0.25">
      <c r="B69" s="1"/>
      <c r="C69" s="1"/>
      <c r="D69" s="1"/>
      <c r="E69" s="2"/>
      <c r="H69" s="1"/>
      <c r="I69" s="1"/>
      <c r="J69" s="1"/>
      <c r="R69" s="1"/>
    </row>
    <row r="70" spans="2:18" x14ac:dyDescent="0.25">
      <c r="B70" s="1"/>
      <c r="C70" s="1"/>
      <c r="D70" s="1"/>
      <c r="E70" s="2"/>
      <c r="H70" s="1"/>
      <c r="I70" s="1"/>
      <c r="J70" s="1"/>
      <c r="R70" s="1"/>
    </row>
    <row r="71" spans="2:18" x14ac:dyDescent="0.25">
      <c r="B71" s="1"/>
      <c r="C71" s="1"/>
      <c r="D71" s="1"/>
      <c r="E71" s="2"/>
      <c r="H71" s="1"/>
      <c r="I71" s="1"/>
      <c r="J71" s="1"/>
      <c r="R71" s="1"/>
    </row>
    <row r="72" spans="2:18" x14ac:dyDescent="0.25">
      <c r="B72" s="5"/>
      <c r="C72" s="5"/>
      <c r="D72" s="5"/>
      <c r="E72" s="6"/>
      <c r="F72" s="5"/>
      <c r="G72" s="5"/>
      <c r="H72" s="1"/>
      <c r="I72" s="1"/>
      <c r="J72" s="1"/>
      <c r="R72" s="1"/>
    </row>
    <row r="73" spans="2:18" x14ac:dyDescent="0.25">
      <c r="B73" s="5"/>
      <c r="C73" s="5"/>
      <c r="D73" s="5"/>
      <c r="E73" s="6"/>
      <c r="F73" s="5"/>
      <c r="G73" s="5"/>
      <c r="H73" s="1"/>
      <c r="I73" s="1"/>
      <c r="J73" s="1"/>
      <c r="R73" s="1"/>
    </row>
    <row r="74" spans="2:18" x14ac:dyDescent="0.25">
      <c r="B74" s="5"/>
      <c r="C74" s="5"/>
      <c r="D74" s="5"/>
      <c r="E74" s="6"/>
      <c r="F74" s="5"/>
      <c r="G74" s="5"/>
      <c r="H74" s="1"/>
      <c r="I74" s="1"/>
      <c r="J74" s="1"/>
      <c r="R74" s="1"/>
    </row>
    <row r="75" spans="2:18" x14ac:dyDescent="0.25">
      <c r="B75" s="5"/>
      <c r="C75" s="5"/>
      <c r="D75" s="5"/>
      <c r="E75" s="6"/>
      <c r="F75" s="5"/>
      <c r="G75" s="5"/>
      <c r="H75" s="1"/>
      <c r="I75" s="1"/>
      <c r="J75" s="1"/>
      <c r="R75" s="1"/>
    </row>
    <row r="76" spans="2:18" x14ac:dyDescent="0.25">
      <c r="B76" s="5"/>
      <c r="C76" s="5"/>
      <c r="D76" s="5"/>
      <c r="E76" s="6"/>
      <c r="F76" s="5"/>
      <c r="G76" s="5"/>
      <c r="H76" s="1"/>
      <c r="I76" s="1"/>
      <c r="J76" s="1"/>
      <c r="R76" s="1"/>
    </row>
    <row r="77" spans="2:18" x14ac:dyDescent="0.25">
      <c r="B77" s="5"/>
      <c r="C77" s="5"/>
      <c r="D77" s="5"/>
      <c r="E77" s="6"/>
      <c r="F77" s="5"/>
      <c r="G77" s="5"/>
      <c r="H77" s="1"/>
      <c r="I77" s="1"/>
      <c r="J77" s="1"/>
      <c r="R77" s="1"/>
    </row>
    <row r="78" spans="2:18" x14ac:dyDescent="0.25">
      <c r="B78" s="5"/>
      <c r="C78" s="5"/>
      <c r="D78" s="5"/>
      <c r="E78" s="6"/>
      <c r="F78" s="5"/>
      <c r="G78" s="5"/>
      <c r="H78" s="1"/>
      <c r="I78" s="1"/>
      <c r="J78" s="1"/>
      <c r="R78" s="1"/>
    </row>
    <row r="79" spans="2:18" s="5" customFormat="1" x14ac:dyDescent="0.25">
      <c r="E79" s="6"/>
    </row>
    <row r="80" spans="2:18" s="5" customFormat="1" x14ac:dyDescent="0.25">
      <c r="E80" s="6"/>
    </row>
    <row r="81" spans="2:18" s="5" customFormat="1" x14ac:dyDescent="0.25">
      <c r="E81" s="6"/>
    </row>
    <row r="82" spans="2:18" s="5" customFormat="1" x14ac:dyDescent="0.25">
      <c r="B82" s="1"/>
      <c r="C82" s="1"/>
      <c r="D82" s="1"/>
      <c r="E82" s="2"/>
      <c r="F82" s="1"/>
      <c r="G82" s="1"/>
    </row>
    <row r="83" spans="2:18" s="5" customFormat="1" x14ac:dyDescent="0.25">
      <c r="B83" s="1"/>
      <c r="C83" s="1"/>
      <c r="D83" s="1"/>
      <c r="E83" s="2"/>
      <c r="F83" s="1"/>
      <c r="G83" s="1"/>
    </row>
    <row r="84" spans="2:18" s="5" customFormat="1" x14ac:dyDescent="0.25">
      <c r="B84" s="1"/>
      <c r="C84" s="1"/>
      <c r="D84" s="1"/>
      <c r="E84" s="2"/>
      <c r="F84" s="1"/>
      <c r="G84" s="1"/>
    </row>
    <row r="85" spans="2:18" s="5" customFormat="1" x14ac:dyDescent="0.25">
      <c r="B85" s="1"/>
      <c r="C85" s="1"/>
      <c r="D85" s="1"/>
      <c r="E85" s="2"/>
      <c r="F85" s="1"/>
      <c r="G85" s="1"/>
    </row>
    <row r="86" spans="2:18" s="5" customFormat="1" x14ac:dyDescent="0.25">
      <c r="B86" s="1"/>
      <c r="C86" s="1"/>
      <c r="D86" s="1"/>
      <c r="E86" s="2"/>
      <c r="F86" s="1"/>
      <c r="G86" s="1"/>
    </row>
    <row r="87" spans="2:18" s="5" customFormat="1" x14ac:dyDescent="0.25">
      <c r="B87" s="1"/>
      <c r="C87" s="1"/>
      <c r="D87" s="1"/>
      <c r="E87" s="2"/>
      <c r="F87" s="1"/>
      <c r="G87" s="1"/>
    </row>
    <row r="88" spans="2:18" s="5" customFormat="1" x14ac:dyDescent="0.25">
      <c r="B88" s="1"/>
      <c r="C88" s="1"/>
      <c r="D88" s="1"/>
      <c r="E88" s="2"/>
      <c r="F88" s="1"/>
      <c r="G88" s="1"/>
    </row>
    <row r="89" spans="2:18" x14ac:dyDescent="0.25">
      <c r="B89" s="1"/>
      <c r="C89" s="1"/>
      <c r="D89" s="1"/>
      <c r="E89" s="2"/>
      <c r="H89" s="1"/>
      <c r="I89" s="1"/>
      <c r="J89" s="1"/>
      <c r="R89" s="1"/>
    </row>
    <row r="90" spans="2:18" x14ac:dyDescent="0.25">
      <c r="B90" s="1"/>
      <c r="C90" s="1"/>
      <c r="D90" s="1"/>
      <c r="E90" s="2"/>
      <c r="H90" s="1"/>
      <c r="I90" s="1"/>
      <c r="J90" s="1"/>
      <c r="R90" s="1"/>
    </row>
    <row r="91" spans="2:18" x14ac:dyDescent="0.25">
      <c r="B91" s="1"/>
      <c r="C91" s="1"/>
      <c r="D91" s="1"/>
      <c r="E91" s="2"/>
      <c r="H91" s="1"/>
      <c r="I91" s="1"/>
      <c r="J91" s="1"/>
      <c r="R91" s="1"/>
    </row>
    <row r="92" spans="2:18" x14ac:dyDescent="0.25">
      <c r="B92" s="1"/>
      <c r="C92" s="1"/>
      <c r="D92" s="1"/>
      <c r="E92" s="2"/>
      <c r="H92" s="1"/>
      <c r="I92" s="1"/>
      <c r="J92" s="1"/>
      <c r="R92" s="1"/>
    </row>
    <row r="93" spans="2:18" x14ac:dyDescent="0.25">
      <c r="B93" s="1"/>
      <c r="C93" s="1"/>
      <c r="D93" s="1"/>
      <c r="E93" s="2"/>
      <c r="H93" s="1"/>
      <c r="I93" s="1"/>
      <c r="J93" s="1"/>
      <c r="R93" s="1"/>
    </row>
    <row r="94" spans="2:18" x14ac:dyDescent="0.25">
      <c r="B94" s="1"/>
      <c r="C94" s="1"/>
      <c r="D94" s="1"/>
      <c r="E94" s="2"/>
      <c r="H94" s="1"/>
      <c r="I94" s="1"/>
      <c r="J94" s="1"/>
      <c r="R94" s="1"/>
    </row>
    <row r="95" spans="2:18" x14ac:dyDescent="0.25">
      <c r="B95" s="1"/>
      <c r="C95" s="1"/>
      <c r="D95" s="1"/>
      <c r="E95" s="2"/>
      <c r="H95" s="1"/>
      <c r="I95" s="1"/>
      <c r="J95" s="1"/>
      <c r="R95" s="1"/>
    </row>
    <row r="96" spans="2:18" x14ac:dyDescent="0.25">
      <c r="B96" s="1"/>
      <c r="C96" s="1"/>
      <c r="D96" s="1"/>
      <c r="E96" s="2"/>
      <c r="H96" s="1"/>
      <c r="I96" s="1"/>
      <c r="J96" s="1"/>
      <c r="R96" s="1"/>
    </row>
    <row r="97" spans="5:5" s="1" customFormat="1" x14ac:dyDescent="0.25">
      <c r="E97" s="2"/>
    </row>
    <row r="98" spans="5:5" s="1" customFormat="1" x14ac:dyDescent="0.25">
      <c r="E98" s="2"/>
    </row>
    <row r="99" spans="5:5" s="1" customFormat="1" x14ac:dyDescent="0.25">
      <c r="E99" s="2"/>
    </row>
    <row r="100" spans="5:5" s="1" customFormat="1" ht="38.25" customHeight="1" x14ac:dyDescent="0.25">
      <c r="E100" s="2"/>
    </row>
    <row r="101" spans="5:5" s="1" customFormat="1" x14ac:dyDescent="0.25">
      <c r="E101" s="2"/>
    </row>
    <row r="102" spans="5:5" s="1" customFormat="1" x14ac:dyDescent="0.25">
      <c r="E102" s="2"/>
    </row>
    <row r="103" spans="5:5" s="1" customFormat="1" x14ac:dyDescent="0.25">
      <c r="E103" s="2"/>
    </row>
    <row r="104" spans="5:5" s="1" customFormat="1" x14ac:dyDescent="0.25">
      <c r="E104" s="2"/>
    </row>
    <row r="105" spans="5:5" s="1" customFormat="1" x14ac:dyDescent="0.25">
      <c r="E105" s="2"/>
    </row>
    <row r="106" spans="5:5" s="1" customFormat="1" x14ac:dyDescent="0.25">
      <c r="E106" s="2"/>
    </row>
    <row r="107" spans="5:5" s="1" customFormat="1" x14ac:dyDescent="0.25">
      <c r="E107" s="2"/>
    </row>
    <row r="108" spans="5:5" s="1" customFormat="1" x14ac:dyDescent="0.25">
      <c r="E108" s="2"/>
    </row>
    <row r="109" spans="5:5" s="1" customFormat="1" x14ac:dyDescent="0.25">
      <c r="E109" s="2"/>
    </row>
    <row r="110" spans="5:5" s="1" customFormat="1" x14ac:dyDescent="0.25">
      <c r="E110" s="2"/>
    </row>
    <row r="111" spans="5:5" s="1" customFormat="1" x14ac:dyDescent="0.25">
      <c r="E111" s="2"/>
    </row>
    <row r="112" spans="5:5" s="1" customFormat="1" x14ac:dyDescent="0.25">
      <c r="E112" s="2"/>
    </row>
    <row r="113" spans="5:5" s="1" customFormat="1" x14ac:dyDescent="0.25">
      <c r="E113" s="2"/>
    </row>
    <row r="114" spans="5:5" s="1" customFormat="1" x14ac:dyDescent="0.25">
      <c r="E114" s="2"/>
    </row>
    <row r="115" spans="5:5" s="1" customFormat="1" x14ac:dyDescent="0.25">
      <c r="E115" s="2"/>
    </row>
    <row r="116" spans="5:5" s="1" customFormat="1" x14ac:dyDescent="0.25">
      <c r="E116" s="2"/>
    </row>
    <row r="117" spans="5:5" s="1" customFormat="1" x14ac:dyDescent="0.25">
      <c r="E117" s="2"/>
    </row>
    <row r="118" spans="5:5" s="1" customFormat="1" x14ac:dyDescent="0.25">
      <c r="E118" s="2"/>
    </row>
    <row r="119" spans="5:5" s="1" customFormat="1" x14ac:dyDescent="0.25">
      <c r="E119" s="2"/>
    </row>
    <row r="120" spans="5:5" s="1" customFormat="1" x14ac:dyDescent="0.25">
      <c r="E120" s="2"/>
    </row>
    <row r="121" spans="5:5" s="1" customFormat="1" x14ac:dyDescent="0.25">
      <c r="E121" s="2"/>
    </row>
    <row r="122" spans="5:5" s="1" customFormat="1" x14ac:dyDescent="0.25">
      <c r="E122" s="2"/>
    </row>
    <row r="123" spans="5:5" s="1" customFormat="1" x14ac:dyDescent="0.25">
      <c r="E123" s="2"/>
    </row>
    <row r="124" spans="5:5" s="1" customFormat="1" x14ac:dyDescent="0.25">
      <c r="E124" s="2"/>
    </row>
    <row r="125" spans="5:5" s="1" customFormat="1" x14ac:dyDescent="0.25">
      <c r="E125" s="2"/>
    </row>
    <row r="126" spans="5:5" s="1" customFormat="1" x14ac:dyDescent="0.25">
      <c r="E126" s="2"/>
    </row>
    <row r="127" spans="5:5" s="1" customFormat="1" x14ac:dyDescent="0.25">
      <c r="E127" s="2"/>
    </row>
    <row r="128" spans="5:5" s="1" customFormat="1" x14ac:dyDescent="0.25">
      <c r="E128" s="2"/>
    </row>
    <row r="129" spans="5:5" s="1" customFormat="1" x14ac:dyDescent="0.25">
      <c r="E129" s="2"/>
    </row>
    <row r="130" spans="5:5" s="1" customFormat="1" x14ac:dyDescent="0.25">
      <c r="E130" s="2"/>
    </row>
    <row r="131" spans="5:5" s="1" customFormat="1" x14ac:dyDescent="0.25">
      <c r="E131" s="2"/>
    </row>
    <row r="132" spans="5:5" s="1" customFormat="1" x14ac:dyDescent="0.25">
      <c r="E132" s="2"/>
    </row>
    <row r="133" spans="5:5" s="1" customFormat="1" x14ac:dyDescent="0.25">
      <c r="E133" s="2"/>
    </row>
    <row r="134" spans="5:5" s="1" customFormat="1" x14ac:dyDescent="0.25">
      <c r="E134" s="2"/>
    </row>
    <row r="135" spans="5:5" s="1" customFormat="1" x14ac:dyDescent="0.25">
      <c r="E135" s="2"/>
    </row>
    <row r="136" spans="5:5" s="1" customFormat="1" x14ac:dyDescent="0.25">
      <c r="E136" s="2"/>
    </row>
    <row r="137" spans="5:5" s="1" customFormat="1" x14ac:dyDescent="0.25">
      <c r="E137" s="2"/>
    </row>
    <row r="138" spans="5:5" s="1" customFormat="1" x14ac:dyDescent="0.25">
      <c r="E138" s="2"/>
    </row>
    <row r="139" spans="5:5" s="1" customFormat="1" x14ac:dyDescent="0.25">
      <c r="E139" s="2"/>
    </row>
    <row r="140" spans="5:5" s="1" customFormat="1" x14ac:dyDescent="0.25">
      <c r="E140" s="2"/>
    </row>
    <row r="141" spans="5:5" s="1" customFormat="1" x14ac:dyDescent="0.25">
      <c r="E141" s="2"/>
    </row>
    <row r="142" spans="5:5" s="1" customFormat="1" x14ac:dyDescent="0.25">
      <c r="E142" s="2"/>
    </row>
    <row r="143" spans="5:5" s="1" customFormat="1" x14ac:dyDescent="0.25">
      <c r="E143" s="2"/>
    </row>
    <row r="144" spans="5:5" s="1" customFormat="1" x14ac:dyDescent="0.25">
      <c r="E144" s="2"/>
    </row>
    <row r="145" spans="5:5" s="1" customFormat="1" x14ac:dyDescent="0.25">
      <c r="E145" s="2"/>
    </row>
    <row r="146" spans="5:5" s="1" customFormat="1" x14ac:dyDescent="0.25">
      <c r="E146" s="2"/>
    </row>
    <row r="147" spans="5:5" s="1" customFormat="1" x14ac:dyDescent="0.25">
      <c r="E147" s="2"/>
    </row>
    <row r="148" spans="5:5" s="1" customFormat="1" x14ac:dyDescent="0.25">
      <c r="E148" s="2"/>
    </row>
    <row r="149" spans="5:5" s="1" customFormat="1" x14ac:dyDescent="0.25">
      <c r="E149" s="2"/>
    </row>
    <row r="150" spans="5:5" s="1" customFormat="1" x14ac:dyDescent="0.25">
      <c r="E150" s="2"/>
    </row>
    <row r="151" spans="5:5" s="1" customFormat="1" x14ac:dyDescent="0.25">
      <c r="E151" s="2"/>
    </row>
    <row r="152" spans="5:5" s="1" customFormat="1" x14ac:dyDescent="0.25">
      <c r="E152" s="2"/>
    </row>
    <row r="153" spans="5:5" s="1" customFormat="1" x14ac:dyDescent="0.25">
      <c r="E153" s="2"/>
    </row>
    <row r="154" spans="5:5" s="1" customFormat="1" x14ac:dyDescent="0.25">
      <c r="E154" s="2"/>
    </row>
    <row r="155" spans="5:5" s="1" customFormat="1" x14ac:dyDescent="0.25">
      <c r="E155" s="2"/>
    </row>
    <row r="156" spans="5:5" s="1" customFormat="1" x14ac:dyDescent="0.25">
      <c r="E156" s="2"/>
    </row>
    <row r="157" spans="5:5" s="1" customFormat="1" x14ac:dyDescent="0.25">
      <c r="E157" s="2"/>
    </row>
    <row r="158" spans="5:5" s="1" customFormat="1" x14ac:dyDescent="0.25">
      <c r="E158" s="2"/>
    </row>
    <row r="159" spans="5:5" s="1" customFormat="1" x14ac:dyDescent="0.25">
      <c r="E159" s="2"/>
    </row>
    <row r="160" spans="5:5" s="1" customFormat="1" x14ac:dyDescent="0.25">
      <c r="E160" s="2"/>
    </row>
    <row r="161" spans="5:5" s="1" customFormat="1" x14ac:dyDescent="0.25">
      <c r="E161" s="2"/>
    </row>
    <row r="162" spans="5:5" s="1" customFormat="1" x14ac:dyDescent="0.25">
      <c r="E162" s="2"/>
    </row>
    <row r="163" spans="5:5" s="1" customFormat="1" x14ac:dyDescent="0.25">
      <c r="E163" s="2"/>
    </row>
    <row r="164" spans="5:5" s="1" customFormat="1" x14ac:dyDescent="0.25">
      <c r="E164" s="2"/>
    </row>
    <row r="165" spans="5:5" s="1" customFormat="1" x14ac:dyDescent="0.25">
      <c r="E165" s="2"/>
    </row>
    <row r="166" spans="5:5" s="1" customFormat="1" x14ac:dyDescent="0.25">
      <c r="E166" s="2"/>
    </row>
    <row r="167" spans="5:5" s="1" customFormat="1" x14ac:dyDescent="0.25">
      <c r="E167" s="2"/>
    </row>
    <row r="168" spans="5:5" s="1" customFormat="1" x14ac:dyDescent="0.25">
      <c r="E168" s="2"/>
    </row>
    <row r="169" spans="5:5" s="1" customFormat="1" x14ac:dyDescent="0.25">
      <c r="E169" s="2"/>
    </row>
    <row r="170" spans="5:5" s="1" customFormat="1" x14ac:dyDescent="0.25">
      <c r="E170" s="2"/>
    </row>
    <row r="171" spans="5:5" s="1" customFormat="1" x14ac:dyDescent="0.25">
      <c r="E171" s="2"/>
    </row>
    <row r="172" spans="5:5" s="1" customFormat="1" x14ac:dyDescent="0.25">
      <c r="E172" s="2"/>
    </row>
    <row r="173" spans="5:5" s="1" customFormat="1" x14ac:dyDescent="0.25">
      <c r="E173" s="2"/>
    </row>
    <row r="174" spans="5:5" s="1" customFormat="1" x14ac:dyDescent="0.25">
      <c r="E174" s="2"/>
    </row>
    <row r="175" spans="5:5" s="1" customFormat="1" x14ac:dyDescent="0.25">
      <c r="E175" s="2"/>
    </row>
    <row r="176" spans="5:5" s="1" customFormat="1" x14ac:dyDescent="0.25">
      <c r="E176" s="2"/>
    </row>
    <row r="177" spans="2:18" x14ac:dyDescent="0.25">
      <c r="B177" s="1"/>
      <c r="C177" s="1"/>
      <c r="D177" s="1"/>
      <c r="E177" s="2"/>
      <c r="H177" s="1"/>
      <c r="I177" s="1"/>
      <c r="J177" s="1"/>
      <c r="R177" s="1"/>
    </row>
    <row r="178" spans="2:18" x14ac:dyDescent="0.25">
      <c r="B178" s="1"/>
      <c r="C178" s="1"/>
      <c r="D178" s="1"/>
      <c r="E178" s="2"/>
      <c r="H178" s="1"/>
      <c r="I178" s="1"/>
      <c r="J178" s="1"/>
      <c r="R178" s="1"/>
    </row>
    <row r="179" spans="2:18" x14ac:dyDescent="0.25">
      <c r="B179" s="1"/>
      <c r="C179" s="1"/>
      <c r="D179" s="1"/>
      <c r="E179" s="2"/>
      <c r="H179" s="1"/>
      <c r="I179" s="1"/>
      <c r="J179" s="1"/>
      <c r="R179" s="1"/>
    </row>
    <row r="180" spans="2:18" x14ac:dyDescent="0.25">
      <c r="B180" s="1"/>
      <c r="C180" s="1"/>
      <c r="D180" s="1"/>
      <c r="E180" s="2"/>
      <c r="H180" s="1"/>
      <c r="I180" s="1"/>
      <c r="J180" s="1"/>
      <c r="R180" s="1"/>
    </row>
    <row r="181" spans="2:18" ht="15.75" x14ac:dyDescent="0.25">
      <c r="C181" s="1"/>
      <c r="D181" s="1"/>
      <c r="E181" s="4"/>
      <c r="F181" s="4"/>
      <c r="G181" s="4"/>
      <c r="H181" s="1"/>
      <c r="I181" s="1"/>
      <c r="J181" s="1"/>
      <c r="R181" s="1"/>
    </row>
    <row r="182" spans="2:18" ht="15.75" x14ac:dyDescent="0.25">
      <c r="C182" s="1"/>
      <c r="D182" s="1"/>
      <c r="E182" s="4"/>
      <c r="F182" s="4"/>
      <c r="G182" s="4"/>
      <c r="H182" s="1"/>
      <c r="I182" s="1"/>
      <c r="J182" s="1"/>
      <c r="R182" s="1"/>
    </row>
    <row r="183" spans="2:18" ht="15.75" x14ac:dyDescent="0.25">
      <c r="C183" s="1"/>
      <c r="D183" s="1"/>
      <c r="E183" s="4"/>
      <c r="F183" s="4"/>
      <c r="G183" s="4"/>
      <c r="H183" s="1"/>
      <c r="I183" s="1"/>
      <c r="J183" s="1"/>
      <c r="R183" s="1"/>
    </row>
    <row r="184" spans="2:18" x14ac:dyDescent="0.25">
      <c r="C184" s="1"/>
      <c r="D184" s="1"/>
      <c r="E184" s="4"/>
      <c r="F184" s="4"/>
      <c r="G184" s="4"/>
      <c r="H184" s="1"/>
      <c r="I184" s="1"/>
      <c r="J184" s="1"/>
    </row>
    <row r="185" spans="2:18" x14ac:dyDescent="0.25">
      <c r="C185" s="1"/>
      <c r="D185" s="1"/>
      <c r="E185" s="4"/>
      <c r="F185" s="4"/>
      <c r="G185" s="4"/>
      <c r="H185" s="1"/>
      <c r="I185" s="1"/>
      <c r="J185" s="1"/>
    </row>
    <row r="186" spans="2:18" x14ac:dyDescent="0.25">
      <c r="J186" s="1"/>
    </row>
    <row r="187" spans="2:18" x14ac:dyDescent="0.25">
      <c r="J187" s="1"/>
    </row>
  </sheetData>
  <sheetProtection deleteRows="0"/>
  <mergeCells count="41">
    <mergeCell ref="Q3:T3"/>
    <mergeCell ref="B4:D4"/>
    <mergeCell ref="O4:P4"/>
    <mergeCell ref="S4:T4"/>
    <mergeCell ref="E4:I4"/>
    <mergeCell ref="A1:D1"/>
    <mergeCell ref="A2:K2"/>
    <mergeCell ref="C3:I3"/>
    <mergeCell ref="M3:P3"/>
    <mergeCell ref="B5:D5"/>
    <mergeCell ref="E5:K5"/>
    <mergeCell ref="E6:H6"/>
    <mergeCell ref="I6:J6"/>
    <mergeCell ref="I8:J8"/>
    <mergeCell ref="G9:H9"/>
    <mergeCell ref="K8:K9"/>
    <mergeCell ref="A14:A15"/>
    <mergeCell ref="B14:B15"/>
    <mergeCell ref="C14:C15"/>
    <mergeCell ref="D14:G14"/>
    <mergeCell ref="H14:H15"/>
    <mergeCell ref="K14:K15"/>
    <mergeCell ref="H23:I23"/>
    <mergeCell ref="J23:K30"/>
    <mergeCell ref="H24:I24"/>
    <mergeCell ref="H25:I25"/>
    <mergeCell ref="H26:I26"/>
    <mergeCell ref="H28:I28"/>
    <mergeCell ref="I14:I15"/>
    <mergeCell ref="J14:J15"/>
    <mergeCell ref="H30:I30"/>
    <mergeCell ref="B10:E10"/>
    <mergeCell ref="F10:G10"/>
    <mergeCell ref="H10:J10"/>
    <mergeCell ref="I11:J11"/>
    <mergeCell ref="H29:I29"/>
    <mergeCell ref="B29:G29"/>
    <mergeCell ref="B27:G27"/>
    <mergeCell ref="H27:I27"/>
    <mergeCell ref="B28:G28"/>
    <mergeCell ref="I12:J12"/>
  </mergeCells>
  <dataValidations count="3">
    <dataValidation type="list" allowBlank="1" showInputMessage="1" showErrorMessage="1" sqref="K3" xr:uid="{00000000-0002-0000-0600-000000000000}">
      <formula1>"Nam, Nữ"</formula1>
    </dataValidation>
    <dataValidation type="list" allowBlank="1" showInputMessage="1" showErrorMessage="1" sqref="K4" xr:uid="{00000000-0002-0000-0600-000001000000}">
      <mc:AlternateContent xmlns:x12ac="http://schemas.microsoft.com/office/spreadsheetml/2011/1/ac" xmlns:mc="http://schemas.openxmlformats.org/markup-compatibility/2006">
        <mc:Choice Requires="x12ac">
          <x12ac:list>Cán bộ,"Công chức, viên chức"</x12ac:list>
        </mc:Choice>
        <mc:Fallback>
          <formula1>"Cán bộ,Công chức, viên chức"</formula1>
        </mc:Fallback>
      </mc:AlternateContent>
    </dataValidation>
    <dataValidation type="list" allowBlank="1" showInputMessage="1" showErrorMessage="1" sqref="B29" xr:uid="{00000000-0002-0000-0600-000002000000}">
      <formula1>"Nghỉ trong thời gian 12 tháng,Nghỉ sau 12 tháng"</formula1>
    </dataValidation>
  </dataValidations>
  <pageMargins left="0.19685039370078741" right="0.19685039370078741" top="0.55118110236220474" bottom="0.31496062992125984" header="0.35433070866141736" footer="0.2362204724409449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T167"/>
  <sheetViews>
    <sheetView zoomScaleNormal="100" workbookViewId="0">
      <selection activeCell="AA8" sqref="AA8"/>
    </sheetView>
  </sheetViews>
  <sheetFormatPr defaultRowHeight="18" x14ac:dyDescent="0.25"/>
  <cols>
    <col min="1" max="1" width="5" style="1" customWidth="1"/>
    <col min="2" max="2" width="10.375" style="4" customWidth="1"/>
    <col min="3" max="3" width="8" style="4" customWidth="1"/>
    <col min="4" max="4" width="5.75" style="4" customWidth="1"/>
    <col min="5" max="5" width="6.625" style="1" customWidth="1"/>
    <col min="6" max="6" width="7.125" style="1" customWidth="1"/>
    <col min="7" max="7" width="7.75" style="1" customWidth="1"/>
    <col min="8" max="8" width="7.875" style="4" customWidth="1"/>
    <col min="9" max="9" width="8" style="4" customWidth="1"/>
    <col min="10" max="10" width="12.875" style="3" customWidth="1"/>
    <col min="11" max="11" width="14.875" style="1" bestFit="1" customWidth="1"/>
    <col min="12" max="12" width="7.75" style="1" customWidth="1"/>
    <col min="13" max="13" width="12" style="1" hidden="1" customWidth="1"/>
    <col min="14" max="14" width="9.875" style="1" hidden="1" customWidth="1"/>
    <col min="15" max="15" width="3.875" style="1" hidden="1" customWidth="1"/>
    <col min="16" max="16" width="13.5" style="1" hidden="1" customWidth="1"/>
    <col min="17" max="17" width="9.875" style="1" hidden="1" customWidth="1"/>
    <col min="18" max="18" width="9.875" style="2" hidden="1" customWidth="1"/>
    <col min="19" max="19" width="3.875" style="1" hidden="1" customWidth="1"/>
    <col min="20" max="20" width="13.5" style="1" hidden="1" customWidth="1"/>
    <col min="21" max="21" width="9" style="1" customWidth="1"/>
    <col min="22" max="22" width="9" style="1"/>
    <col min="23" max="23" width="10.125" style="1" bestFit="1" customWidth="1"/>
    <col min="24" max="16384" width="9" style="1"/>
  </cols>
  <sheetData>
    <row r="1" spans="1:20" ht="18" customHeight="1" x14ac:dyDescent="0.3">
      <c r="A1" s="201" t="s">
        <v>35</v>
      </c>
      <c r="B1" s="201"/>
      <c r="C1" s="201"/>
      <c r="D1" s="201"/>
      <c r="E1" s="47"/>
      <c r="F1" s="47"/>
      <c r="G1" s="47"/>
      <c r="H1" s="47"/>
      <c r="I1" s="47"/>
      <c r="J1" s="108" t="s">
        <v>34</v>
      </c>
      <c r="K1" s="109" t="s">
        <v>142</v>
      </c>
    </row>
    <row r="2" spans="1:20" ht="51" customHeight="1" thickBot="1" x14ac:dyDescent="0.3">
      <c r="A2" s="256" t="s">
        <v>65</v>
      </c>
      <c r="B2" s="257"/>
      <c r="C2" s="257"/>
      <c r="D2" s="257"/>
      <c r="E2" s="257"/>
      <c r="F2" s="257"/>
      <c r="G2" s="257"/>
      <c r="H2" s="257"/>
      <c r="I2" s="257"/>
      <c r="J2" s="257"/>
      <c r="K2" s="257"/>
    </row>
    <row r="3" spans="1:20" s="24" customFormat="1" ht="20.25" customHeight="1" thickBot="1" x14ac:dyDescent="0.35">
      <c r="A3" s="29">
        <v>1</v>
      </c>
      <c r="B3" s="46" t="s">
        <v>33</v>
      </c>
      <c r="C3" s="204"/>
      <c r="D3" s="205"/>
      <c r="E3" s="205"/>
      <c r="F3" s="205"/>
      <c r="G3" s="205"/>
      <c r="H3" s="205"/>
      <c r="I3" s="206"/>
      <c r="J3" s="45" t="s">
        <v>32</v>
      </c>
      <c r="K3" s="58" t="s">
        <v>40</v>
      </c>
      <c r="M3" s="252" t="s">
        <v>40</v>
      </c>
      <c r="N3" s="252"/>
      <c r="O3" s="252"/>
      <c r="P3" s="252"/>
      <c r="Q3" s="253" t="s">
        <v>41</v>
      </c>
      <c r="R3" s="253"/>
      <c r="S3" s="253"/>
      <c r="T3" s="253"/>
    </row>
    <row r="4" spans="1:20" s="43" customFormat="1" ht="33.75" customHeight="1" thickBot="1" x14ac:dyDescent="0.3">
      <c r="A4" s="44">
        <v>2</v>
      </c>
      <c r="B4" s="215" t="s">
        <v>31</v>
      </c>
      <c r="C4" s="215"/>
      <c r="D4" s="215"/>
      <c r="E4" s="249" t="s">
        <v>44</v>
      </c>
      <c r="F4" s="249"/>
      <c r="G4" s="249"/>
      <c r="H4" s="249"/>
      <c r="I4" s="249"/>
      <c r="J4" s="158" t="s">
        <v>66</v>
      </c>
      <c r="K4" s="160" t="s">
        <v>68</v>
      </c>
      <c r="M4" s="72" t="s">
        <v>42</v>
      </c>
      <c r="N4" s="72" t="s">
        <v>43</v>
      </c>
      <c r="O4" s="252"/>
      <c r="P4" s="252"/>
      <c r="Q4" s="73" t="s">
        <v>42</v>
      </c>
      <c r="R4" s="73" t="s">
        <v>43</v>
      </c>
      <c r="S4" s="253"/>
      <c r="T4" s="253"/>
    </row>
    <row r="5" spans="1:20" s="43" customFormat="1" ht="33" customHeight="1" thickBot="1" x14ac:dyDescent="0.3">
      <c r="A5" s="44">
        <v>3</v>
      </c>
      <c r="B5" s="215" t="s">
        <v>30</v>
      </c>
      <c r="C5" s="215"/>
      <c r="D5" s="216"/>
      <c r="E5" s="207"/>
      <c r="F5" s="208"/>
      <c r="G5" s="208"/>
      <c r="H5" s="208"/>
      <c r="I5" s="208"/>
      <c r="J5" s="208"/>
      <c r="K5" s="209"/>
      <c r="M5" s="74"/>
      <c r="N5" s="74"/>
      <c r="O5" s="75"/>
      <c r="P5" s="76"/>
      <c r="Q5" s="74"/>
      <c r="R5" s="74">
        <f>IF(K3="Nữ",VLOOKUP(E6,$Q$7:$S$11,3,1),IF(K3="Nam",VLOOKUP(E6,$M$7:$O$11,3,1)))</f>
        <v>738</v>
      </c>
      <c r="S5" s="75"/>
      <c r="T5" s="76"/>
    </row>
    <row r="6" spans="1:20" s="24" customFormat="1" ht="18" customHeight="1" thickBot="1" x14ac:dyDescent="0.3">
      <c r="A6" s="29">
        <v>4</v>
      </c>
      <c r="B6" s="28" t="s">
        <v>29</v>
      </c>
      <c r="C6" s="27"/>
      <c r="D6" s="29"/>
      <c r="E6" s="210">
        <v>23747</v>
      </c>
      <c r="F6" s="211"/>
      <c r="G6" s="211"/>
      <c r="H6" s="212"/>
      <c r="I6" s="247"/>
      <c r="J6" s="248"/>
      <c r="K6" s="163"/>
      <c r="M6" s="77"/>
      <c r="N6" s="77"/>
      <c r="O6" s="75"/>
      <c r="P6" s="76"/>
      <c r="Q6" s="77"/>
      <c r="R6" s="77"/>
      <c r="S6" s="75"/>
      <c r="T6" s="76"/>
    </row>
    <row r="7" spans="1:20" s="24" customFormat="1" ht="18" customHeight="1" thickBot="1" x14ac:dyDescent="0.3">
      <c r="A7" s="29">
        <v>5</v>
      </c>
      <c r="B7" s="28" t="s">
        <v>131</v>
      </c>
      <c r="C7" s="27"/>
      <c r="D7" s="27"/>
      <c r="E7" s="31"/>
      <c r="H7" s="36"/>
      <c r="I7" s="295">
        <v>45047</v>
      </c>
      <c r="J7" s="296"/>
      <c r="K7" s="35"/>
      <c r="L7" s="32"/>
      <c r="M7" s="77">
        <v>23102</v>
      </c>
      <c r="N7" s="77">
        <v>23376</v>
      </c>
      <c r="O7" s="75">
        <f>61*12</f>
        <v>732</v>
      </c>
      <c r="P7" s="76" t="str">
        <f t="shared" ref="P7:P9" si="0">QUOTIENT(O7,12) &amp; " Tuổi " &amp; IF(MOD(O7,12)&gt;0,MOD(O7,12) &amp; " Tháng","")</f>
        <v xml:space="preserve">61 Tuổi </v>
      </c>
      <c r="Q7" s="77">
        <v>24838</v>
      </c>
      <c r="R7" s="77">
        <v>25081</v>
      </c>
      <c r="S7" s="75">
        <f>56*12+4</f>
        <v>676</v>
      </c>
      <c r="T7" s="76" t="str">
        <f t="shared" ref="T7:T9" si="1">QUOTIENT(S7,12) &amp; " Tuổi " &amp; IF(MOD(S7,12)&gt;0,MOD(S7,12) &amp; " Tháng","")</f>
        <v>56 Tuổi 4 Tháng</v>
      </c>
    </row>
    <row r="8" spans="1:20" s="24" customFormat="1" ht="39" customHeight="1" thickBot="1" x14ac:dyDescent="0.3">
      <c r="A8" s="29">
        <v>6</v>
      </c>
      <c r="B8" s="240" t="str">
        <f>IF(K4="Bầu cử","Thời điểm kết thúc nhiệm kỳ","Thời điểm kết thúc lộ trình")</f>
        <v>Thời điểm kết thúc lộ trình</v>
      </c>
      <c r="C8" s="240"/>
      <c r="D8" s="240"/>
      <c r="E8" s="240"/>
      <c r="F8" s="241">
        <v>45444</v>
      </c>
      <c r="G8" s="241"/>
      <c r="H8" s="242" t="s">
        <v>64</v>
      </c>
      <c r="I8" s="242"/>
      <c r="J8" s="242"/>
      <c r="K8" s="149">
        <f>IF(AND(E6&lt;DATE(1966,4,1),K3="Nam"),DATE(INDEX('Bảng ngày nghỉ hưu'!$H$4:$H$67,MATCH(MONTH(E6)&amp;YEAR(E6),INDEX('Bảng ngày nghỉ hưu'!$D$4:$D$67&amp;'Bảng ngày nghỉ hưu'!$E$4:$E$67,0),0)),INDEX('Bảng ngày nghỉ hưu'!$G$4:$G$67,MATCH(MONTH(E6)&amp;YEAR(E6),INDEX('Bảng ngày nghỉ hưu'!$D$4:$D$67&amp;'Bảng ngày nghỉ hưu'!$E$4:$E$67,0),0)),1),IF(AND(E6&gt;=DATE(1966,4,1),K3="Nam"),DATE(YEAR(E6)+62,MONTH(E6)+1,1),IF(AND(E6&lt;=DATE(1975,4,1),K3="Nữ"),DATE(INDEX('Bảng ngày nghỉ hưu'!$M$4:$M$116,MATCH(MONTH(E6)&amp;YEAR(E6),INDEX('Bảng ngày nghỉ hưu'!$I$4:$I$116&amp;'Bảng ngày nghỉ hưu'!$J$4:$J$116,0),0)),INDEX('Bảng ngày nghỉ hưu'!$L$4:$L$116,MATCH(MONTH(E6)&amp;YEAR(E6),INDEX('Bảng ngày nghỉ hưu'!$I$4:$I$116&amp;'Bảng ngày nghỉ hưu'!$J4:$J$116,0),0)),1),IF(AND(E6&gt;=DATE(1975,5,1),K3="Nữ"),DATE(YEAR(E6)+60,MONTH(E6)+1,1),""))))</f>
        <v>46235</v>
      </c>
      <c r="L8" s="32"/>
      <c r="M8" s="77"/>
      <c r="N8" s="77"/>
      <c r="O8" s="75"/>
      <c r="P8" s="76"/>
      <c r="Q8" s="77"/>
      <c r="R8" s="77"/>
      <c r="S8" s="75"/>
      <c r="T8" s="76"/>
    </row>
    <row r="9" spans="1:20" s="24" customFormat="1" ht="36.75" customHeight="1" x14ac:dyDescent="0.25">
      <c r="A9" s="29">
        <v>7</v>
      </c>
      <c r="B9" s="28"/>
      <c r="C9" s="27"/>
      <c r="D9" s="27"/>
      <c r="F9" s="59"/>
      <c r="G9" s="33"/>
      <c r="H9" s="27"/>
      <c r="I9" s="290" t="str">
        <f>IF(K4="Bầu cử","Số tháng nghỉ trước nhiệm kỳ","Số tháng nghỉ trước lúc kết thúc lộ trình")</f>
        <v>Số tháng nghỉ trước lúc kết thúc lộ trình</v>
      </c>
      <c r="J9" s="290"/>
      <c r="K9" s="161">
        <f>IF(F8&lt;K8,DATEDIF(I7,F8,"m"),DATEDIF(I7,K8,"m"))</f>
        <v>13</v>
      </c>
      <c r="L9" s="32"/>
      <c r="M9" s="77">
        <v>23651</v>
      </c>
      <c r="N9" s="77">
        <v>23923</v>
      </c>
      <c r="O9" s="75">
        <f>61*12+6</f>
        <v>738</v>
      </c>
      <c r="P9" s="76" t="str">
        <f t="shared" si="0"/>
        <v>61 Tuổi 6 Tháng</v>
      </c>
      <c r="Q9" s="77">
        <v>25324</v>
      </c>
      <c r="R9" s="77">
        <v>25568</v>
      </c>
      <c r="S9" s="75">
        <f>57*12</f>
        <v>684</v>
      </c>
      <c r="T9" s="76" t="str">
        <f t="shared" si="1"/>
        <v xml:space="preserve">57 Tuổi </v>
      </c>
    </row>
    <row r="10" spans="1:20" s="24" customFormat="1" ht="16.5" x14ac:dyDescent="0.25">
      <c r="A10" s="29">
        <v>8</v>
      </c>
      <c r="B10" s="292" t="s">
        <v>67</v>
      </c>
      <c r="C10" s="293"/>
      <c r="D10" s="293"/>
      <c r="E10" s="293"/>
      <c r="F10" s="293"/>
      <c r="G10" s="293"/>
      <c r="H10" s="293"/>
      <c r="I10" s="294"/>
      <c r="J10" s="291"/>
      <c r="K10" s="291"/>
      <c r="L10" s="32"/>
      <c r="M10" s="77"/>
      <c r="N10" s="77"/>
      <c r="O10" s="75"/>
      <c r="P10" s="76"/>
      <c r="Q10" s="77"/>
      <c r="R10" s="77"/>
      <c r="S10" s="75"/>
      <c r="T10" s="76"/>
    </row>
    <row r="11" spans="1:20" s="24" customFormat="1" ht="37.5" customHeight="1" x14ac:dyDescent="0.25">
      <c r="A11" s="29">
        <v>9</v>
      </c>
      <c r="B11" s="287" t="s">
        <v>70</v>
      </c>
      <c r="C11" s="288"/>
      <c r="D11" s="288"/>
      <c r="E11" s="288"/>
      <c r="F11" s="288"/>
      <c r="G11" s="288"/>
      <c r="H11" s="288"/>
      <c r="I11" s="289"/>
      <c r="J11" s="291">
        <f>J10*0.5*K9</f>
        <v>0</v>
      </c>
      <c r="K11" s="291"/>
      <c r="L11" s="32"/>
      <c r="M11" s="77"/>
      <c r="N11" s="77"/>
      <c r="O11" s="75"/>
      <c r="P11" s="76"/>
      <c r="Q11" s="77"/>
      <c r="R11" s="77"/>
      <c r="S11" s="75"/>
      <c r="T11" s="76"/>
    </row>
    <row r="12" spans="1:20" ht="69" customHeight="1" x14ac:dyDescent="0.25">
      <c r="B12" s="284" t="s">
        <v>69</v>
      </c>
      <c r="C12" s="285"/>
      <c r="D12" s="285"/>
      <c r="E12" s="285"/>
      <c r="F12" s="285"/>
      <c r="G12" s="285"/>
      <c r="H12" s="285"/>
      <c r="I12" s="285"/>
      <c r="J12" s="285"/>
      <c r="K12" s="286"/>
      <c r="R12" s="1"/>
    </row>
    <row r="13" spans="1:20" x14ac:dyDescent="0.25">
      <c r="B13" s="1"/>
      <c r="C13" s="1"/>
      <c r="D13" s="1"/>
      <c r="H13" s="2"/>
      <c r="I13" s="1"/>
      <c r="J13" s="1"/>
      <c r="R13" s="1"/>
    </row>
    <row r="14" spans="1:20" x14ac:dyDescent="0.25">
      <c r="B14" s="1"/>
      <c r="C14" s="1"/>
      <c r="D14" s="1"/>
      <c r="H14" s="2"/>
      <c r="I14" s="1"/>
      <c r="J14" s="1"/>
      <c r="R14" s="1"/>
    </row>
    <row r="15" spans="1:20" x14ac:dyDescent="0.25">
      <c r="B15" s="1"/>
      <c r="C15" s="1"/>
      <c r="D15" s="1"/>
      <c r="H15" s="2"/>
      <c r="I15" s="1"/>
      <c r="J15" s="1"/>
      <c r="R15" s="1"/>
    </row>
    <row r="16" spans="1:20" x14ac:dyDescent="0.25">
      <c r="B16" s="1"/>
      <c r="C16" s="1"/>
      <c r="D16" s="1"/>
      <c r="H16" s="2"/>
      <c r="I16" s="1"/>
      <c r="J16" s="1"/>
      <c r="R16" s="1"/>
    </row>
    <row r="17" spans="2:18" x14ac:dyDescent="0.25">
      <c r="B17" s="1"/>
      <c r="C17" s="1"/>
      <c r="D17" s="1"/>
      <c r="H17" s="2"/>
      <c r="I17" s="1"/>
      <c r="J17" s="1"/>
      <c r="R17" s="1"/>
    </row>
    <row r="18" spans="2:18" x14ac:dyDescent="0.25">
      <c r="B18" s="1"/>
      <c r="C18" s="1"/>
      <c r="D18" s="1"/>
      <c r="H18" s="2"/>
      <c r="I18" s="1"/>
      <c r="J18" s="1"/>
      <c r="R18" s="1"/>
    </row>
    <row r="19" spans="2:18" x14ac:dyDescent="0.25">
      <c r="B19" s="1"/>
      <c r="C19" s="1"/>
      <c r="D19" s="1"/>
      <c r="H19" s="2"/>
      <c r="I19" s="1"/>
      <c r="J19" s="1"/>
      <c r="R19" s="1"/>
    </row>
    <row r="20" spans="2:18" x14ac:dyDescent="0.25">
      <c r="B20" s="1"/>
      <c r="C20" s="1"/>
      <c r="D20" s="1"/>
      <c r="H20" s="2"/>
      <c r="I20" s="1"/>
      <c r="J20" s="1"/>
      <c r="R20" s="1"/>
    </row>
    <row r="21" spans="2:18" x14ac:dyDescent="0.25">
      <c r="B21" s="1"/>
      <c r="C21" s="1"/>
      <c r="D21" s="1"/>
      <c r="H21" s="2"/>
      <c r="I21" s="1"/>
      <c r="J21" s="1"/>
      <c r="R21" s="1"/>
    </row>
    <row r="22" spans="2:18" x14ac:dyDescent="0.25">
      <c r="B22" s="1"/>
      <c r="C22" s="1"/>
      <c r="D22" s="1"/>
      <c r="H22" s="2"/>
      <c r="I22" s="1"/>
      <c r="J22" s="1"/>
      <c r="R22" s="1"/>
    </row>
    <row r="23" spans="2:18" x14ac:dyDescent="0.25">
      <c r="B23" s="1"/>
      <c r="C23" s="1"/>
      <c r="D23" s="1"/>
      <c r="H23" s="2"/>
      <c r="I23" s="1"/>
      <c r="J23" s="1"/>
      <c r="R23" s="1"/>
    </row>
    <row r="24" spans="2:18" x14ac:dyDescent="0.25">
      <c r="B24" s="1"/>
      <c r="C24" s="1"/>
      <c r="D24" s="1"/>
      <c r="H24" s="2"/>
      <c r="I24" s="1"/>
      <c r="J24" s="1"/>
      <c r="R24" s="1"/>
    </row>
    <row r="25" spans="2:18" x14ac:dyDescent="0.25">
      <c r="B25" s="1"/>
      <c r="C25" s="1"/>
      <c r="D25" s="1"/>
      <c r="H25" s="2"/>
      <c r="I25" s="1"/>
      <c r="J25" s="1"/>
      <c r="R25" s="1"/>
    </row>
    <row r="26" spans="2:18" x14ac:dyDescent="0.25">
      <c r="B26" s="1"/>
      <c r="C26" s="1"/>
      <c r="D26" s="1"/>
      <c r="H26" s="2"/>
      <c r="I26" s="1"/>
      <c r="J26" s="1"/>
      <c r="R26" s="1"/>
    </row>
    <row r="27" spans="2:18" x14ac:dyDescent="0.25">
      <c r="B27" s="1"/>
      <c r="C27" s="1"/>
      <c r="D27" s="1"/>
      <c r="H27" s="2"/>
      <c r="I27" s="1"/>
      <c r="J27" s="1"/>
      <c r="R27" s="1"/>
    </row>
    <row r="28" spans="2:18" s="5" customFormat="1" x14ac:dyDescent="0.25">
      <c r="B28" s="1"/>
      <c r="H28" s="6"/>
    </row>
    <row r="29" spans="2:18" s="5" customFormat="1" x14ac:dyDescent="0.25">
      <c r="B29" s="1"/>
      <c r="H29" s="6"/>
    </row>
    <row r="30" spans="2:18" s="5" customFormat="1" x14ac:dyDescent="0.25">
      <c r="B30" s="1"/>
      <c r="H30" s="6"/>
    </row>
    <row r="31" spans="2:18" s="5" customFormat="1" x14ac:dyDescent="0.25">
      <c r="B31" s="1"/>
      <c r="C31" s="1"/>
      <c r="D31" s="1"/>
      <c r="E31" s="1"/>
      <c r="F31" s="1"/>
      <c r="G31" s="1"/>
      <c r="H31" s="2"/>
      <c r="I31" s="1"/>
    </row>
    <row r="32" spans="2:18" s="5" customFormat="1" x14ac:dyDescent="0.25">
      <c r="B32" s="1"/>
      <c r="C32" s="1"/>
      <c r="D32" s="1"/>
      <c r="E32" s="1"/>
      <c r="F32" s="1"/>
      <c r="G32" s="1"/>
      <c r="H32" s="2"/>
      <c r="I32" s="1"/>
    </row>
    <row r="33" spans="5:8" s="1" customFormat="1" x14ac:dyDescent="0.25">
      <c r="H33" s="2"/>
    </row>
    <row r="34" spans="5:8" s="1" customFormat="1" x14ac:dyDescent="0.25">
      <c r="H34" s="2"/>
    </row>
    <row r="35" spans="5:8" s="1" customFormat="1" x14ac:dyDescent="0.25">
      <c r="H35" s="2"/>
    </row>
    <row r="36" spans="5:8" s="1" customFormat="1" x14ac:dyDescent="0.25">
      <c r="H36" s="2"/>
    </row>
    <row r="37" spans="5:8" s="1" customFormat="1" x14ac:dyDescent="0.25">
      <c r="H37" s="2"/>
    </row>
    <row r="38" spans="5:8" s="1" customFormat="1" x14ac:dyDescent="0.25">
      <c r="H38" s="2"/>
    </row>
    <row r="39" spans="5:8" s="1" customFormat="1" x14ac:dyDescent="0.25">
      <c r="E39" s="2"/>
    </row>
    <row r="40" spans="5:8" s="1" customFormat="1" x14ac:dyDescent="0.25">
      <c r="E40" s="2"/>
    </row>
    <row r="41" spans="5:8" s="1" customFormat="1" x14ac:dyDescent="0.25">
      <c r="E41" s="2"/>
    </row>
    <row r="42" spans="5:8" s="1" customFormat="1" x14ac:dyDescent="0.25">
      <c r="E42" s="2"/>
    </row>
    <row r="43" spans="5:8" s="1" customFormat="1" x14ac:dyDescent="0.25">
      <c r="E43" s="2"/>
    </row>
    <row r="44" spans="5:8" s="1" customFormat="1" x14ac:dyDescent="0.25">
      <c r="E44" s="2"/>
    </row>
    <row r="45" spans="5:8" s="1" customFormat="1" x14ac:dyDescent="0.25">
      <c r="E45" s="2"/>
    </row>
    <row r="46" spans="5:8" s="1" customFormat="1" x14ac:dyDescent="0.25">
      <c r="E46" s="2"/>
    </row>
    <row r="47" spans="5:8" s="1" customFormat="1" x14ac:dyDescent="0.25">
      <c r="E47" s="2"/>
    </row>
    <row r="48" spans="5:8" s="1" customFormat="1" x14ac:dyDescent="0.25">
      <c r="E48" s="2"/>
    </row>
    <row r="49" spans="2:18" x14ac:dyDescent="0.25">
      <c r="B49" s="1"/>
      <c r="C49" s="1"/>
      <c r="D49" s="1"/>
      <c r="E49" s="2"/>
      <c r="H49" s="1"/>
      <c r="I49" s="1"/>
      <c r="J49" s="1"/>
      <c r="R49" s="1"/>
    </row>
    <row r="50" spans="2:18" x14ac:dyDescent="0.25">
      <c r="B50" s="1"/>
      <c r="C50" s="1"/>
      <c r="D50" s="1"/>
      <c r="E50" s="2"/>
      <c r="H50" s="1"/>
      <c r="I50" s="1"/>
      <c r="J50" s="1"/>
      <c r="R50" s="1"/>
    </row>
    <row r="51" spans="2:18" x14ac:dyDescent="0.25">
      <c r="B51" s="1"/>
      <c r="C51" s="1"/>
      <c r="D51" s="1"/>
      <c r="E51" s="2"/>
      <c r="H51" s="1"/>
      <c r="I51" s="1"/>
      <c r="J51" s="1"/>
      <c r="R51" s="1"/>
    </row>
    <row r="52" spans="2:18" x14ac:dyDescent="0.25">
      <c r="B52" s="5"/>
      <c r="C52" s="5"/>
      <c r="D52" s="5"/>
      <c r="E52" s="6"/>
      <c r="F52" s="5"/>
      <c r="G52" s="5"/>
      <c r="H52" s="1"/>
      <c r="I52" s="1"/>
      <c r="J52" s="1"/>
      <c r="R52" s="1"/>
    </row>
    <row r="53" spans="2:18" x14ac:dyDescent="0.25">
      <c r="B53" s="5"/>
      <c r="C53" s="5"/>
      <c r="D53" s="5"/>
      <c r="E53" s="6"/>
      <c r="F53" s="5"/>
      <c r="G53" s="5"/>
      <c r="H53" s="1"/>
      <c r="I53" s="1"/>
      <c r="J53" s="1"/>
      <c r="R53" s="1"/>
    </row>
    <row r="54" spans="2:18" x14ac:dyDescent="0.25">
      <c r="B54" s="5"/>
      <c r="C54" s="5"/>
      <c r="D54" s="5"/>
      <c r="E54" s="6"/>
      <c r="F54" s="5"/>
      <c r="G54" s="5"/>
      <c r="H54" s="1"/>
      <c r="I54" s="1"/>
      <c r="J54" s="1"/>
      <c r="R54" s="1"/>
    </row>
    <row r="55" spans="2:18" x14ac:dyDescent="0.25">
      <c r="B55" s="5"/>
      <c r="C55" s="5"/>
      <c r="D55" s="5"/>
      <c r="E55" s="6"/>
      <c r="F55" s="5"/>
      <c r="G55" s="5"/>
      <c r="H55" s="1"/>
      <c r="I55" s="1"/>
      <c r="J55" s="1"/>
      <c r="R55" s="1"/>
    </row>
    <row r="56" spans="2:18" x14ac:dyDescent="0.25">
      <c r="B56" s="5"/>
      <c r="C56" s="5"/>
      <c r="D56" s="5"/>
      <c r="E56" s="6"/>
      <c r="F56" s="5"/>
      <c r="G56" s="5"/>
      <c r="H56" s="1"/>
      <c r="I56" s="1"/>
      <c r="J56" s="1"/>
      <c r="R56" s="1"/>
    </row>
    <row r="57" spans="2:18" x14ac:dyDescent="0.25">
      <c r="B57" s="5"/>
      <c r="C57" s="5"/>
      <c r="D57" s="5"/>
      <c r="E57" s="6"/>
      <c r="F57" s="5"/>
      <c r="G57" s="5"/>
      <c r="H57" s="1"/>
      <c r="I57" s="1"/>
      <c r="J57" s="1"/>
      <c r="R57" s="1"/>
    </row>
    <row r="58" spans="2:18" x14ac:dyDescent="0.25">
      <c r="B58" s="5"/>
      <c r="C58" s="5"/>
      <c r="D58" s="5"/>
      <c r="E58" s="6"/>
      <c r="F58" s="5"/>
      <c r="G58" s="5"/>
      <c r="H58" s="1"/>
      <c r="I58" s="1"/>
      <c r="J58" s="1"/>
      <c r="R58" s="1"/>
    </row>
    <row r="59" spans="2:18" s="5" customFormat="1" x14ac:dyDescent="0.25">
      <c r="E59" s="6"/>
    </row>
    <row r="60" spans="2:18" s="5" customFormat="1" x14ac:dyDescent="0.25">
      <c r="E60" s="6"/>
    </row>
    <row r="61" spans="2:18" s="5" customFormat="1" x14ac:dyDescent="0.25">
      <c r="E61" s="6"/>
    </row>
    <row r="62" spans="2:18" s="5" customFormat="1" x14ac:dyDescent="0.25">
      <c r="B62" s="1"/>
      <c r="C62" s="1"/>
      <c r="D62" s="1"/>
      <c r="E62" s="2"/>
      <c r="F62" s="1"/>
      <c r="G62" s="1"/>
    </row>
    <row r="63" spans="2:18" s="5" customFormat="1" x14ac:dyDescent="0.25">
      <c r="B63" s="1"/>
      <c r="C63" s="1"/>
      <c r="D63" s="1"/>
      <c r="E63" s="2"/>
      <c r="F63" s="1"/>
      <c r="G63" s="1"/>
    </row>
    <row r="64" spans="2:18" s="5" customFormat="1" x14ac:dyDescent="0.25">
      <c r="B64" s="1"/>
      <c r="C64" s="1"/>
      <c r="D64" s="1"/>
      <c r="E64" s="2"/>
      <c r="F64" s="1"/>
      <c r="G64" s="1"/>
    </row>
    <row r="65" spans="2:18" s="5" customFormat="1" x14ac:dyDescent="0.25">
      <c r="B65" s="1"/>
      <c r="C65" s="1"/>
      <c r="D65" s="1"/>
      <c r="E65" s="2"/>
      <c r="F65" s="1"/>
      <c r="G65" s="1"/>
    </row>
    <row r="66" spans="2:18" s="5" customFormat="1" x14ac:dyDescent="0.25">
      <c r="B66" s="1"/>
      <c r="C66" s="1"/>
      <c r="D66" s="1"/>
      <c r="E66" s="2"/>
      <c r="F66" s="1"/>
      <c r="G66" s="1"/>
    </row>
    <row r="67" spans="2:18" s="5" customFormat="1" x14ac:dyDescent="0.25">
      <c r="B67" s="1"/>
      <c r="C67" s="1"/>
      <c r="D67" s="1"/>
      <c r="E67" s="2"/>
      <c r="F67" s="1"/>
      <c r="G67" s="1"/>
    </row>
    <row r="68" spans="2:18" s="5" customFormat="1" x14ac:dyDescent="0.25">
      <c r="B68" s="1"/>
      <c r="C68" s="1"/>
      <c r="D68" s="1"/>
      <c r="E68" s="2"/>
      <c r="F68" s="1"/>
      <c r="G68" s="1"/>
    </row>
    <row r="69" spans="2:18" x14ac:dyDescent="0.25">
      <c r="B69" s="1"/>
      <c r="C69" s="1"/>
      <c r="D69" s="1"/>
      <c r="E69" s="2"/>
      <c r="H69" s="1"/>
      <c r="I69" s="1"/>
      <c r="J69" s="1"/>
      <c r="R69" s="1"/>
    </row>
    <row r="70" spans="2:18" x14ac:dyDescent="0.25">
      <c r="B70" s="1"/>
      <c r="C70" s="1"/>
      <c r="D70" s="1"/>
      <c r="E70" s="2"/>
      <c r="H70" s="1"/>
      <c r="I70" s="1"/>
      <c r="J70" s="1"/>
      <c r="R70" s="1"/>
    </row>
    <row r="71" spans="2:18" x14ac:dyDescent="0.25">
      <c r="B71" s="1"/>
      <c r="C71" s="1"/>
      <c r="D71" s="1"/>
      <c r="E71" s="2"/>
      <c r="H71" s="1"/>
      <c r="I71" s="1"/>
      <c r="J71" s="1"/>
      <c r="R71" s="1"/>
    </row>
    <row r="72" spans="2:18" x14ac:dyDescent="0.25">
      <c r="B72" s="1"/>
      <c r="C72" s="1"/>
      <c r="D72" s="1"/>
      <c r="E72" s="2"/>
      <c r="H72" s="1"/>
      <c r="I72" s="1"/>
      <c r="J72" s="1"/>
      <c r="R72" s="1"/>
    </row>
    <row r="73" spans="2:18" x14ac:dyDescent="0.25">
      <c r="B73" s="1"/>
      <c r="C73" s="1"/>
      <c r="D73" s="1"/>
      <c r="E73" s="2"/>
      <c r="H73" s="1"/>
      <c r="I73" s="1"/>
      <c r="J73" s="1"/>
      <c r="R73" s="1"/>
    </row>
    <row r="74" spans="2:18" x14ac:dyDescent="0.25">
      <c r="B74" s="1"/>
      <c r="C74" s="1"/>
      <c r="D74" s="1"/>
      <c r="E74" s="2"/>
      <c r="H74" s="1"/>
      <c r="I74" s="1"/>
      <c r="J74" s="1"/>
      <c r="R74" s="1"/>
    </row>
    <row r="75" spans="2:18" x14ac:dyDescent="0.25">
      <c r="B75" s="1"/>
      <c r="C75" s="1"/>
      <c r="D75" s="1"/>
      <c r="E75" s="2"/>
      <c r="H75" s="1"/>
      <c r="I75" s="1"/>
      <c r="J75" s="1"/>
      <c r="R75" s="1"/>
    </row>
    <row r="76" spans="2:18" x14ac:dyDescent="0.25">
      <c r="B76" s="1"/>
      <c r="C76" s="1"/>
      <c r="D76" s="1"/>
      <c r="E76" s="2"/>
      <c r="H76" s="1"/>
      <c r="I76" s="1"/>
      <c r="J76" s="1"/>
      <c r="R76" s="1"/>
    </row>
    <row r="77" spans="2:18" x14ac:dyDescent="0.25">
      <c r="B77" s="1"/>
      <c r="C77" s="1"/>
      <c r="D77" s="1"/>
      <c r="E77" s="2"/>
      <c r="H77" s="1"/>
      <c r="I77" s="1"/>
      <c r="J77" s="1"/>
      <c r="R77" s="1"/>
    </row>
    <row r="78" spans="2:18" x14ac:dyDescent="0.25">
      <c r="B78" s="1"/>
      <c r="C78" s="1"/>
      <c r="D78" s="1"/>
      <c r="E78" s="2"/>
      <c r="H78" s="1"/>
      <c r="I78" s="1"/>
      <c r="J78" s="1"/>
      <c r="R78" s="1"/>
    </row>
    <row r="79" spans="2:18" x14ac:dyDescent="0.25">
      <c r="B79" s="1"/>
      <c r="C79" s="1"/>
      <c r="D79" s="1"/>
      <c r="E79" s="2"/>
      <c r="H79" s="1"/>
      <c r="I79" s="1"/>
      <c r="J79" s="1"/>
      <c r="R79" s="1"/>
    </row>
    <row r="80" spans="2:18" ht="38.25" customHeight="1" x14ac:dyDescent="0.25">
      <c r="B80" s="1"/>
      <c r="C80" s="1"/>
      <c r="D80" s="1"/>
      <c r="E80" s="2"/>
      <c r="H80" s="1"/>
      <c r="I80" s="1"/>
      <c r="J80" s="1"/>
      <c r="R80" s="1"/>
    </row>
    <row r="81" spans="5:5" s="1" customFormat="1" x14ac:dyDescent="0.25">
      <c r="E81" s="2"/>
    </row>
    <row r="82" spans="5:5" s="1" customFormat="1" x14ac:dyDescent="0.25">
      <c r="E82" s="2"/>
    </row>
    <row r="83" spans="5:5" s="1" customFormat="1" x14ac:dyDescent="0.25">
      <c r="E83" s="2"/>
    </row>
    <row r="84" spans="5:5" s="1" customFormat="1" x14ac:dyDescent="0.25">
      <c r="E84" s="2"/>
    </row>
    <row r="85" spans="5:5" s="1" customFormat="1" x14ac:dyDescent="0.25">
      <c r="E85" s="2"/>
    </row>
    <row r="86" spans="5:5" s="1" customFormat="1" x14ac:dyDescent="0.25">
      <c r="E86" s="2"/>
    </row>
    <row r="87" spans="5:5" s="1" customFormat="1" x14ac:dyDescent="0.25">
      <c r="E87" s="2"/>
    </row>
    <row r="88" spans="5:5" s="1" customFormat="1" x14ac:dyDescent="0.25">
      <c r="E88" s="2"/>
    </row>
    <row r="89" spans="5:5" s="1" customFormat="1" x14ac:dyDescent="0.25">
      <c r="E89" s="2"/>
    </row>
    <row r="90" spans="5:5" s="1" customFormat="1" x14ac:dyDescent="0.25">
      <c r="E90" s="2"/>
    </row>
    <row r="91" spans="5:5" s="1" customFormat="1" x14ac:dyDescent="0.25">
      <c r="E91" s="2"/>
    </row>
    <row r="92" spans="5:5" s="1" customFormat="1" x14ac:dyDescent="0.25">
      <c r="E92" s="2"/>
    </row>
    <row r="93" spans="5:5" s="1" customFormat="1" x14ac:dyDescent="0.25">
      <c r="E93" s="2"/>
    </row>
    <row r="94" spans="5:5" s="1" customFormat="1" x14ac:dyDescent="0.25">
      <c r="E94" s="2"/>
    </row>
    <row r="95" spans="5:5" s="1" customFormat="1" x14ac:dyDescent="0.25">
      <c r="E95" s="2"/>
    </row>
    <row r="96" spans="5:5" s="1" customFormat="1" x14ac:dyDescent="0.25">
      <c r="E96" s="2"/>
    </row>
    <row r="97" spans="5:5" s="1" customFormat="1" x14ac:dyDescent="0.25">
      <c r="E97" s="2"/>
    </row>
    <row r="98" spans="5:5" s="1" customFormat="1" x14ac:dyDescent="0.25">
      <c r="E98" s="2"/>
    </row>
    <row r="99" spans="5:5" s="1" customFormat="1" x14ac:dyDescent="0.25">
      <c r="E99" s="2"/>
    </row>
    <row r="100" spans="5:5" s="1" customFormat="1" x14ac:dyDescent="0.25">
      <c r="E100" s="2"/>
    </row>
    <row r="101" spans="5:5" s="1" customFormat="1" x14ac:dyDescent="0.25">
      <c r="E101" s="2"/>
    </row>
    <row r="102" spans="5:5" s="1" customFormat="1" x14ac:dyDescent="0.25">
      <c r="E102" s="2"/>
    </row>
    <row r="103" spans="5:5" s="1" customFormat="1" x14ac:dyDescent="0.25">
      <c r="E103" s="2"/>
    </row>
    <row r="104" spans="5:5" s="1" customFormat="1" x14ac:dyDescent="0.25">
      <c r="E104" s="2"/>
    </row>
    <row r="105" spans="5:5" s="1" customFormat="1" x14ac:dyDescent="0.25">
      <c r="E105" s="2"/>
    </row>
    <row r="106" spans="5:5" s="1" customFormat="1" x14ac:dyDescent="0.25">
      <c r="E106" s="2"/>
    </row>
    <row r="107" spans="5:5" s="1" customFormat="1" x14ac:dyDescent="0.25">
      <c r="E107" s="2"/>
    </row>
    <row r="108" spans="5:5" s="1" customFormat="1" x14ac:dyDescent="0.25">
      <c r="E108" s="2"/>
    </row>
    <row r="109" spans="5:5" s="1" customFormat="1" x14ac:dyDescent="0.25">
      <c r="E109" s="2"/>
    </row>
    <row r="110" spans="5:5" s="1" customFormat="1" x14ac:dyDescent="0.25">
      <c r="E110" s="2"/>
    </row>
    <row r="111" spans="5:5" s="1" customFormat="1" x14ac:dyDescent="0.25">
      <c r="E111" s="2"/>
    </row>
    <row r="112" spans="5:5" s="1" customFormat="1" x14ac:dyDescent="0.25">
      <c r="E112" s="2"/>
    </row>
    <row r="113" spans="5:5" s="1" customFormat="1" x14ac:dyDescent="0.25">
      <c r="E113" s="2"/>
    </row>
    <row r="114" spans="5:5" s="1" customFormat="1" x14ac:dyDescent="0.25">
      <c r="E114" s="2"/>
    </row>
    <row r="115" spans="5:5" s="1" customFormat="1" x14ac:dyDescent="0.25">
      <c r="E115" s="2"/>
    </row>
    <row r="116" spans="5:5" s="1" customFormat="1" x14ac:dyDescent="0.25">
      <c r="E116" s="2"/>
    </row>
    <row r="117" spans="5:5" s="1" customFormat="1" x14ac:dyDescent="0.25">
      <c r="E117" s="2"/>
    </row>
    <row r="118" spans="5:5" s="1" customFormat="1" x14ac:dyDescent="0.25">
      <c r="E118" s="2"/>
    </row>
    <row r="119" spans="5:5" s="1" customFormat="1" x14ac:dyDescent="0.25">
      <c r="E119" s="2"/>
    </row>
    <row r="120" spans="5:5" s="1" customFormat="1" x14ac:dyDescent="0.25">
      <c r="E120" s="2"/>
    </row>
    <row r="121" spans="5:5" s="1" customFormat="1" x14ac:dyDescent="0.25">
      <c r="E121" s="2"/>
    </row>
    <row r="122" spans="5:5" s="1" customFormat="1" x14ac:dyDescent="0.25">
      <c r="E122" s="2"/>
    </row>
    <row r="123" spans="5:5" s="1" customFormat="1" x14ac:dyDescent="0.25">
      <c r="E123" s="2"/>
    </row>
    <row r="124" spans="5:5" s="1" customFormat="1" x14ac:dyDescent="0.25">
      <c r="E124" s="2"/>
    </row>
    <row r="125" spans="5:5" s="1" customFormat="1" x14ac:dyDescent="0.25">
      <c r="E125" s="2"/>
    </row>
    <row r="126" spans="5:5" s="1" customFormat="1" x14ac:dyDescent="0.25">
      <c r="E126" s="2"/>
    </row>
    <row r="127" spans="5:5" s="1" customFormat="1" x14ac:dyDescent="0.25">
      <c r="E127" s="2"/>
    </row>
    <row r="128" spans="5:5" s="1" customFormat="1" x14ac:dyDescent="0.25">
      <c r="E128" s="2"/>
    </row>
    <row r="129" spans="5:5" s="1" customFormat="1" x14ac:dyDescent="0.25">
      <c r="E129" s="2"/>
    </row>
    <row r="130" spans="5:5" s="1" customFormat="1" x14ac:dyDescent="0.25">
      <c r="E130" s="2"/>
    </row>
    <row r="131" spans="5:5" s="1" customFormat="1" x14ac:dyDescent="0.25">
      <c r="E131" s="2"/>
    </row>
    <row r="132" spans="5:5" s="1" customFormat="1" x14ac:dyDescent="0.25">
      <c r="E132" s="2"/>
    </row>
    <row r="133" spans="5:5" s="1" customFormat="1" x14ac:dyDescent="0.25">
      <c r="E133" s="2"/>
    </row>
    <row r="134" spans="5:5" s="1" customFormat="1" x14ac:dyDescent="0.25">
      <c r="E134" s="2"/>
    </row>
    <row r="135" spans="5:5" s="1" customFormat="1" x14ac:dyDescent="0.25">
      <c r="E135" s="2"/>
    </row>
    <row r="136" spans="5:5" s="1" customFormat="1" x14ac:dyDescent="0.25">
      <c r="E136" s="2"/>
    </row>
    <row r="137" spans="5:5" s="1" customFormat="1" x14ac:dyDescent="0.25">
      <c r="E137" s="2"/>
    </row>
    <row r="138" spans="5:5" s="1" customFormat="1" x14ac:dyDescent="0.25">
      <c r="E138" s="2"/>
    </row>
    <row r="139" spans="5:5" s="1" customFormat="1" x14ac:dyDescent="0.25">
      <c r="E139" s="2"/>
    </row>
    <row r="140" spans="5:5" s="1" customFormat="1" x14ac:dyDescent="0.25">
      <c r="E140" s="2"/>
    </row>
    <row r="141" spans="5:5" s="1" customFormat="1" x14ac:dyDescent="0.25">
      <c r="E141" s="2"/>
    </row>
    <row r="142" spans="5:5" s="1" customFormat="1" x14ac:dyDescent="0.25">
      <c r="E142" s="2"/>
    </row>
    <row r="143" spans="5:5" s="1" customFormat="1" x14ac:dyDescent="0.25">
      <c r="E143" s="2"/>
    </row>
    <row r="144" spans="5:5" s="1" customFormat="1" x14ac:dyDescent="0.25">
      <c r="E144" s="2"/>
    </row>
    <row r="145" spans="5:5" s="1" customFormat="1" x14ac:dyDescent="0.25">
      <c r="E145" s="2"/>
    </row>
    <row r="146" spans="5:5" s="1" customFormat="1" x14ac:dyDescent="0.25">
      <c r="E146" s="2"/>
    </row>
    <row r="147" spans="5:5" s="1" customFormat="1" x14ac:dyDescent="0.25">
      <c r="E147" s="2"/>
    </row>
    <row r="148" spans="5:5" s="1" customFormat="1" x14ac:dyDescent="0.25">
      <c r="E148" s="2"/>
    </row>
    <row r="149" spans="5:5" s="1" customFormat="1" x14ac:dyDescent="0.25">
      <c r="E149" s="2"/>
    </row>
    <row r="150" spans="5:5" s="1" customFormat="1" x14ac:dyDescent="0.25">
      <c r="E150" s="2"/>
    </row>
    <row r="151" spans="5:5" s="1" customFormat="1" x14ac:dyDescent="0.25">
      <c r="E151" s="2"/>
    </row>
    <row r="152" spans="5:5" s="1" customFormat="1" x14ac:dyDescent="0.25">
      <c r="E152" s="2"/>
    </row>
    <row r="153" spans="5:5" s="1" customFormat="1" x14ac:dyDescent="0.25">
      <c r="E153" s="2"/>
    </row>
    <row r="154" spans="5:5" s="1" customFormat="1" x14ac:dyDescent="0.25">
      <c r="E154" s="2"/>
    </row>
    <row r="155" spans="5:5" s="1" customFormat="1" x14ac:dyDescent="0.25">
      <c r="E155" s="2"/>
    </row>
    <row r="156" spans="5:5" s="1" customFormat="1" x14ac:dyDescent="0.25">
      <c r="E156" s="2"/>
    </row>
    <row r="157" spans="5:5" s="1" customFormat="1" x14ac:dyDescent="0.25">
      <c r="E157" s="2"/>
    </row>
    <row r="158" spans="5:5" s="1" customFormat="1" x14ac:dyDescent="0.25">
      <c r="E158" s="2"/>
    </row>
    <row r="159" spans="5:5" s="1" customFormat="1" x14ac:dyDescent="0.25">
      <c r="E159" s="2"/>
    </row>
    <row r="160" spans="5:5" s="1" customFormat="1" x14ac:dyDescent="0.25">
      <c r="E160" s="2"/>
    </row>
    <row r="161" spans="3:18" ht="15.75" x14ac:dyDescent="0.25">
      <c r="C161" s="1"/>
      <c r="D161" s="1"/>
      <c r="E161" s="4"/>
      <c r="F161" s="4"/>
      <c r="G161" s="4"/>
      <c r="H161" s="1"/>
      <c r="I161" s="1"/>
      <c r="J161" s="1"/>
      <c r="R161" s="1"/>
    </row>
    <row r="162" spans="3:18" ht="15.75" x14ac:dyDescent="0.25">
      <c r="C162" s="1"/>
      <c r="D162" s="1"/>
      <c r="E162" s="4"/>
      <c r="F162" s="4"/>
      <c r="G162" s="4"/>
      <c r="H162" s="1"/>
      <c r="I162" s="1"/>
      <c r="J162" s="1"/>
      <c r="R162" s="1"/>
    </row>
    <row r="163" spans="3:18" ht="15.75" x14ac:dyDescent="0.25">
      <c r="C163" s="1"/>
      <c r="D163" s="1"/>
      <c r="E163" s="4"/>
      <c r="F163" s="4"/>
      <c r="G163" s="4"/>
      <c r="H163" s="1"/>
      <c r="I163" s="1"/>
      <c r="J163" s="1"/>
      <c r="R163" s="1"/>
    </row>
    <row r="164" spans="3:18" x14ac:dyDescent="0.25">
      <c r="C164" s="1"/>
      <c r="D164" s="1"/>
      <c r="E164" s="4"/>
      <c r="F164" s="4"/>
      <c r="G164" s="4"/>
      <c r="H164" s="1"/>
      <c r="I164" s="1"/>
      <c r="J164" s="1"/>
    </row>
    <row r="165" spans="3:18" x14ac:dyDescent="0.25">
      <c r="C165" s="1"/>
      <c r="D165" s="1"/>
      <c r="E165" s="4"/>
      <c r="F165" s="4"/>
      <c r="G165" s="4"/>
      <c r="H165" s="1"/>
      <c r="I165" s="1"/>
      <c r="J165" s="1"/>
    </row>
    <row r="166" spans="3:18" x14ac:dyDescent="0.25">
      <c r="J166" s="1"/>
    </row>
    <row r="167" spans="3:18" x14ac:dyDescent="0.25">
      <c r="J167" s="1"/>
    </row>
  </sheetData>
  <sheetProtection deleteRows="0"/>
  <mergeCells count="23">
    <mergeCell ref="B4:D4"/>
    <mergeCell ref="E4:I4"/>
    <mergeCell ref="O4:P4"/>
    <mergeCell ref="S4:T4"/>
    <mergeCell ref="A1:D1"/>
    <mergeCell ref="A2:K2"/>
    <mergeCell ref="C3:I3"/>
    <mergeCell ref="M3:P3"/>
    <mergeCell ref="Q3:T3"/>
    <mergeCell ref="B5:D5"/>
    <mergeCell ref="E5:K5"/>
    <mergeCell ref="E6:H6"/>
    <mergeCell ref="I6:J6"/>
    <mergeCell ref="I7:J7"/>
    <mergeCell ref="B12:K12"/>
    <mergeCell ref="B11:I11"/>
    <mergeCell ref="B8:E8"/>
    <mergeCell ref="F8:G8"/>
    <mergeCell ref="H8:J8"/>
    <mergeCell ref="I9:J9"/>
    <mergeCell ref="J11:K11"/>
    <mergeCell ref="J10:K10"/>
    <mergeCell ref="B10:I10"/>
  </mergeCells>
  <dataValidations count="2">
    <dataValidation type="list" allowBlank="1" showInputMessage="1" showErrorMessage="1" sqref="K4" xr:uid="{00000000-0002-0000-0700-000000000000}">
      <formula1>"Bầu cử,Không do bầu cử"</formula1>
    </dataValidation>
    <dataValidation type="list" allowBlank="1" showInputMessage="1" showErrorMessage="1" sqref="K3" xr:uid="{00000000-0002-0000-0700-000001000000}">
      <formula1>"Nam, Nữ"</formula1>
    </dataValidation>
  </dataValidations>
  <pageMargins left="0.19685039370078741" right="0.19685039370078741" top="0.55118110236220474" bottom="0.31496062992125984" header="0.35433070866141736" footer="0.23622047244094491"/>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D1:M117"/>
  <sheetViews>
    <sheetView workbookViewId="0">
      <selection activeCell="P11" sqref="P11"/>
    </sheetView>
  </sheetViews>
  <sheetFormatPr defaultRowHeight="15.75" x14ac:dyDescent="0.25"/>
  <sheetData>
    <row r="1" spans="4:13" ht="16.5" thickBot="1" x14ac:dyDescent="0.3">
      <c r="D1" s="297" t="s">
        <v>71</v>
      </c>
      <c r="E1" s="298"/>
      <c r="F1" s="298"/>
      <c r="G1" s="298"/>
      <c r="H1" s="299"/>
      <c r="I1" s="297" t="s">
        <v>72</v>
      </c>
      <c r="J1" s="298"/>
      <c r="K1" s="298"/>
      <c r="L1" s="298"/>
      <c r="M1" s="299"/>
    </row>
    <row r="2" spans="4:13" ht="16.5" thickBot="1" x14ac:dyDescent="0.3">
      <c r="D2" s="297" t="s">
        <v>73</v>
      </c>
      <c r="E2" s="299"/>
      <c r="F2" s="300" t="s">
        <v>74</v>
      </c>
      <c r="G2" s="297" t="s">
        <v>75</v>
      </c>
      <c r="H2" s="299"/>
      <c r="I2" s="297" t="s">
        <v>73</v>
      </c>
      <c r="J2" s="299"/>
      <c r="K2" s="300" t="s">
        <v>74</v>
      </c>
      <c r="L2" s="297" t="s">
        <v>75</v>
      </c>
      <c r="M2" s="299"/>
    </row>
    <row r="3" spans="4:13" ht="16.5" thickBot="1" x14ac:dyDescent="0.3">
      <c r="D3" s="164" t="s">
        <v>76</v>
      </c>
      <c r="E3" s="165" t="s">
        <v>77</v>
      </c>
      <c r="F3" s="301"/>
      <c r="G3" s="165" t="s">
        <v>76</v>
      </c>
      <c r="H3" s="165" t="s">
        <v>77</v>
      </c>
      <c r="I3" s="165" t="s">
        <v>76</v>
      </c>
      <c r="J3" s="165" t="s">
        <v>77</v>
      </c>
      <c r="K3" s="301"/>
      <c r="L3" s="165" t="s">
        <v>76</v>
      </c>
      <c r="M3" s="165" t="s">
        <v>77</v>
      </c>
    </row>
    <row r="4" spans="4:13" ht="16.5" thickBot="1" x14ac:dyDescent="0.3">
      <c r="D4" s="164">
        <v>1</v>
      </c>
      <c r="E4" s="165">
        <v>1961</v>
      </c>
      <c r="F4" s="302" t="s">
        <v>78</v>
      </c>
      <c r="G4" s="165">
        <v>5</v>
      </c>
      <c r="H4" s="165">
        <v>2021</v>
      </c>
      <c r="I4" s="165">
        <v>1</v>
      </c>
      <c r="J4" s="165">
        <v>1966</v>
      </c>
      <c r="K4" s="302" t="s">
        <v>79</v>
      </c>
      <c r="L4" s="165">
        <v>6</v>
      </c>
      <c r="M4" s="165">
        <v>2021</v>
      </c>
    </row>
    <row r="5" spans="4:13" ht="16.5" thickBot="1" x14ac:dyDescent="0.3">
      <c r="D5" s="164">
        <v>2</v>
      </c>
      <c r="E5" s="165">
        <v>1961</v>
      </c>
      <c r="F5" s="303"/>
      <c r="G5" s="165">
        <v>6</v>
      </c>
      <c r="H5" s="165">
        <v>2021</v>
      </c>
      <c r="I5" s="165">
        <v>2</v>
      </c>
      <c r="J5" s="165">
        <v>1966</v>
      </c>
      <c r="K5" s="303"/>
      <c r="L5" s="165">
        <v>7</v>
      </c>
      <c r="M5" s="165">
        <v>2021</v>
      </c>
    </row>
    <row r="6" spans="4:13" ht="16.5" thickBot="1" x14ac:dyDescent="0.3">
      <c r="D6" s="164"/>
      <c r="E6" s="165"/>
      <c r="F6" s="303"/>
      <c r="G6" s="165"/>
      <c r="H6" s="165"/>
      <c r="I6" s="165"/>
      <c r="J6" s="165"/>
      <c r="K6" s="303"/>
      <c r="L6" s="165"/>
      <c r="M6" s="165"/>
    </row>
    <row r="7" spans="4:13" ht="16.5" thickBot="1" x14ac:dyDescent="0.3">
      <c r="D7" s="164">
        <v>3</v>
      </c>
      <c r="E7" s="165">
        <v>1961</v>
      </c>
      <c r="F7" s="303"/>
      <c r="G7" s="165">
        <v>7</v>
      </c>
      <c r="H7" s="165">
        <v>2021</v>
      </c>
      <c r="I7" s="165">
        <v>3</v>
      </c>
      <c r="J7" s="165">
        <v>1966</v>
      </c>
      <c r="K7" s="303"/>
      <c r="L7" s="165">
        <v>8</v>
      </c>
      <c r="M7" s="165">
        <v>2021</v>
      </c>
    </row>
    <row r="8" spans="4:13" ht="16.5" thickBot="1" x14ac:dyDescent="0.3">
      <c r="D8" s="164">
        <v>4</v>
      </c>
      <c r="E8" s="165">
        <v>1961</v>
      </c>
      <c r="F8" s="303"/>
      <c r="G8" s="165">
        <v>8</v>
      </c>
      <c r="H8" s="165">
        <v>2021</v>
      </c>
      <c r="I8" s="165">
        <v>4</v>
      </c>
      <c r="J8" s="165">
        <v>1966</v>
      </c>
      <c r="K8" s="303"/>
      <c r="L8" s="165">
        <v>9</v>
      </c>
      <c r="M8" s="165">
        <v>2021</v>
      </c>
    </row>
    <row r="9" spans="4:13" ht="16.5" thickBot="1" x14ac:dyDescent="0.3">
      <c r="D9" s="164">
        <v>5</v>
      </c>
      <c r="E9" s="165">
        <v>1961</v>
      </c>
      <c r="F9" s="303"/>
      <c r="G9" s="165">
        <v>9</v>
      </c>
      <c r="H9" s="165">
        <v>2021</v>
      </c>
      <c r="I9" s="165">
        <v>5</v>
      </c>
      <c r="J9" s="165">
        <v>1966</v>
      </c>
      <c r="K9" s="303"/>
      <c r="L9" s="165">
        <v>10</v>
      </c>
      <c r="M9" s="165">
        <v>2021</v>
      </c>
    </row>
    <row r="10" spans="4:13" ht="16.5" thickBot="1" x14ac:dyDescent="0.3">
      <c r="D10" s="164">
        <v>6</v>
      </c>
      <c r="E10" s="165">
        <v>1961</v>
      </c>
      <c r="F10" s="303"/>
      <c r="G10" s="165">
        <v>10</v>
      </c>
      <c r="H10" s="165">
        <v>2021</v>
      </c>
      <c r="I10" s="165">
        <v>6</v>
      </c>
      <c r="J10" s="165">
        <v>1966</v>
      </c>
      <c r="K10" s="303"/>
      <c r="L10" s="165">
        <v>11</v>
      </c>
      <c r="M10" s="165">
        <v>2021</v>
      </c>
    </row>
    <row r="11" spans="4:13" ht="16.5" thickBot="1" x14ac:dyDescent="0.3">
      <c r="D11" s="164">
        <v>7</v>
      </c>
      <c r="E11" s="165">
        <v>1961</v>
      </c>
      <c r="F11" s="303"/>
      <c r="G11" s="165">
        <v>11</v>
      </c>
      <c r="H11" s="165">
        <v>2021</v>
      </c>
      <c r="I11" s="165">
        <v>7</v>
      </c>
      <c r="J11" s="165">
        <v>1966</v>
      </c>
      <c r="K11" s="303"/>
      <c r="L11" s="165">
        <v>12</v>
      </c>
      <c r="M11" s="165">
        <v>2021</v>
      </c>
    </row>
    <row r="12" spans="4:13" ht="16.5" thickBot="1" x14ac:dyDescent="0.3">
      <c r="D12" s="164">
        <v>8</v>
      </c>
      <c r="E12" s="165">
        <v>1961</v>
      </c>
      <c r="F12" s="303"/>
      <c r="G12" s="165">
        <v>12</v>
      </c>
      <c r="H12" s="165">
        <v>2021</v>
      </c>
      <c r="I12" s="165">
        <v>8</v>
      </c>
      <c r="J12" s="165">
        <v>1966</v>
      </c>
      <c r="K12" s="304"/>
      <c r="L12" s="166">
        <v>1</v>
      </c>
      <c r="M12" s="165">
        <v>2022</v>
      </c>
    </row>
    <row r="13" spans="4:13" ht="16.5" thickBot="1" x14ac:dyDescent="0.3">
      <c r="D13" s="164">
        <v>9</v>
      </c>
      <c r="E13" s="165">
        <v>1961</v>
      </c>
      <c r="F13" s="304"/>
      <c r="G13" s="166">
        <v>1</v>
      </c>
      <c r="H13" s="165">
        <v>2022</v>
      </c>
      <c r="I13" s="165">
        <v>9</v>
      </c>
      <c r="J13" s="165">
        <v>1966</v>
      </c>
      <c r="K13" s="302" t="s">
        <v>80</v>
      </c>
      <c r="L13" s="165">
        <v>6</v>
      </c>
      <c r="M13" s="165">
        <v>2022</v>
      </c>
    </row>
    <row r="14" spans="4:13" ht="16.5" thickBot="1" x14ac:dyDescent="0.3">
      <c r="D14" s="164">
        <v>10</v>
      </c>
      <c r="E14" s="165">
        <v>1961</v>
      </c>
      <c r="F14" s="302" t="s">
        <v>81</v>
      </c>
      <c r="G14" s="165">
        <v>5</v>
      </c>
      <c r="H14" s="165">
        <v>2022</v>
      </c>
      <c r="I14" s="165">
        <v>10</v>
      </c>
      <c r="J14" s="165">
        <v>1966</v>
      </c>
      <c r="K14" s="303"/>
      <c r="L14" s="165">
        <v>7</v>
      </c>
      <c r="M14" s="165">
        <v>2022</v>
      </c>
    </row>
    <row r="15" spans="4:13" ht="16.5" thickBot="1" x14ac:dyDescent="0.3">
      <c r="D15" s="164">
        <v>11</v>
      </c>
      <c r="E15" s="165">
        <v>1961</v>
      </c>
      <c r="F15" s="303"/>
      <c r="G15" s="165">
        <v>6</v>
      </c>
      <c r="H15" s="165">
        <v>2022</v>
      </c>
      <c r="I15" s="165">
        <v>11</v>
      </c>
      <c r="J15" s="165">
        <v>1966</v>
      </c>
      <c r="K15" s="303"/>
      <c r="L15" s="165">
        <v>8</v>
      </c>
      <c r="M15" s="165">
        <v>2022</v>
      </c>
    </row>
    <row r="16" spans="4:13" ht="16.5" thickBot="1" x14ac:dyDescent="0.3">
      <c r="D16" s="164">
        <v>12</v>
      </c>
      <c r="E16" s="165">
        <v>1961</v>
      </c>
      <c r="F16" s="303"/>
      <c r="G16" s="165">
        <v>7</v>
      </c>
      <c r="H16" s="165">
        <v>2022</v>
      </c>
      <c r="I16" s="165">
        <v>12</v>
      </c>
      <c r="J16" s="165">
        <v>1966</v>
      </c>
      <c r="K16" s="303"/>
      <c r="L16" s="165">
        <v>9</v>
      </c>
      <c r="M16" s="165">
        <v>2022</v>
      </c>
    </row>
    <row r="17" spans="4:13" ht="16.5" thickBot="1" x14ac:dyDescent="0.3">
      <c r="D17" s="164">
        <v>1</v>
      </c>
      <c r="E17" s="165">
        <v>1962</v>
      </c>
      <c r="F17" s="303"/>
      <c r="G17" s="165">
        <v>8</v>
      </c>
      <c r="H17" s="165">
        <v>2022</v>
      </c>
      <c r="I17" s="165">
        <v>1</v>
      </c>
      <c r="J17" s="165">
        <v>1967</v>
      </c>
      <c r="K17" s="303"/>
      <c r="L17" s="165">
        <v>10</v>
      </c>
      <c r="M17" s="165">
        <v>2022</v>
      </c>
    </row>
    <row r="18" spans="4:13" ht="16.5" thickBot="1" x14ac:dyDescent="0.3">
      <c r="D18" s="164">
        <v>2</v>
      </c>
      <c r="E18" s="165">
        <v>1962</v>
      </c>
      <c r="F18" s="303"/>
      <c r="G18" s="165">
        <v>9</v>
      </c>
      <c r="H18" s="165">
        <v>2022</v>
      </c>
      <c r="I18" s="165">
        <v>2</v>
      </c>
      <c r="J18" s="165">
        <v>1967</v>
      </c>
      <c r="K18" s="303"/>
      <c r="L18" s="165">
        <v>11</v>
      </c>
      <c r="M18" s="165">
        <v>2022</v>
      </c>
    </row>
    <row r="19" spans="4:13" ht="16.5" thickBot="1" x14ac:dyDescent="0.3">
      <c r="D19" s="164">
        <v>3</v>
      </c>
      <c r="E19" s="165">
        <v>1962</v>
      </c>
      <c r="F19" s="303"/>
      <c r="G19" s="165">
        <v>10</v>
      </c>
      <c r="H19" s="165">
        <v>2022</v>
      </c>
      <c r="I19" s="165">
        <v>3</v>
      </c>
      <c r="J19" s="165">
        <v>1967</v>
      </c>
      <c r="K19" s="303"/>
      <c r="L19" s="165">
        <v>12</v>
      </c>
      <c r="M19" s="165">
        <v>2022</v>
      </c>
    </row>
    <row r="20" spans="4:13" ht="16.5" thickBot="1" x14ac:dyDescent="0.3">
      <c r="D20" s="164">
        <v>4</v>
      </c>
      <c r="E20" s="165">
        <v>1962</v>
      </c>
      <c r="F20" s="303"/>
      <c r="G20" s="165">
        <v>11</v>
      </c>
      <c r="H20" s="165">
        <v>2022</v>
      </c>
      <c r="I20" s="165">
        <v>4</v>
      </c>
      <c r="J20" s="165">
        <v>1967</v>
      </c>
      <c r="K20" s="304"/>
      <c r="L20" s="166">
        <v>1</v>
      </c>
      <c r="M20" s="165">
        <v>2023</v>
      </c>
    </row>
    <row r="21" spans="4:13" ht="16.5" thickBot="1" x14ac:dyDescent="0.3">
      <c r="D21" s="164">
        <v>5</v>
      </c>
      <c r="E21" s="165">
        <v>1962</v>
      </c>
      <c r="F21" s="303"/>
      <c r="G21" s="165">
        <v>12</v>
      </c>
      <c r="H21" s="165">
        <v>2022</v>
      </c>
      <c r="I21" s="165">
        <v>5</v>
      </c>
      <c r="J21" s="165">
        <v>1967</v>
      </c>
      <c r="K21" s="302" t="s">
        <v>82</v>
      </c>
      <c r="L21" s="165">
        <v>6</v>
      </c>
      <c r="M21" s="165">
        <v>2023</v>
      </c>
    </row>
    <row r="22" spans="4:13" ht="16.5" thickBot="1" x14ac:dyDescent="0.3">
      <c r="D22" s="164">
        <v>6</v>
      </c>
      <c r="E22" s="165">
        <v>1962</v>
      </c>
      <c r="F22" s="304"/>
      <c r="G22" s="166">
        <v>1</v>
      </c>
      <c r="H22" s="165">
        <v>2023</v>
      </c>
      <c r="I22" s="165">
        <v>6</v>
      </c>
      <c r="J22" s="165">
        <v>1967</v>
      </c>
      <c r="K22" s="303"/>
      <c r="L22" s="165">
        <v>7</v>
      </c>
      <c r="M22" s="165">
        <v>2023</v>
      </c>
    </row>
    <row r="23" spans="4:13" ht="16.5" thickBot="1" x14ac:dyDescent="0.3">
      <c r="D23" s="164">
        <v>7</v>
      </c>
      <c r="E23" s="165">
        <v>1962</v>
      </c>
      <c r="F23" s="302" t="s">
        <v>83</v>
      </c>
      <c r="G23" s="165">
        <v>5</v>
      </c>
      <c r="H23" s="165">
        <v>2023</v>
      </c>
      <c r="I23" s="165">
        <v>7</v>
      </c>
      <c r="J23" s="165">
        <v>1967</v>
      </c>
      <c r="K23" s="303"/>
      <c r="L23" s="165">
        <v>8</v>
      </c>
      <c r="M23" s="165">
        <v>2023</v>
      </c>
    </row>
    <row r="24" spans="4:13" ht="16.5" thickBot="1" x14ac:dyDescent="0.3">
      <c r="D24" s="164">
        <v>8</v>
      </c>
      <c r="E24" s="165">
        <v>1962</v>
      </c>
      <c r="F24" s="303"/>
      <c r="G24" s="165">
        <v>6</v>
      </c>
      <c r="H24" s="165">
        <v>2023</v>
      </c>
      <c r="I24" s="165">
        <v>8</v>
      </c>
      <c r="J24" s="165">
        <v>1967</v>
      </c>
      <c r="K24" s="303"/>
      <c r="L24" s="165">
        <v>9</v>
      </c>
      <c r="M24" s="165">
        <v>2023</v>
      </c>
    </row>
    <row r="25" spans="4:13" ht="16.5" thickBot="1" x14ac:dyDescent="0.3">
      <c r="D25" s="164">
        <v>9</v>
      </c>
      <c r="E25" s="165">
        <v>1962</v>
      </c>
      <c r="F25" s="303"/>
      <c r="G25" s="165">
        <v>7</v>
      </c>
      <c r="H25" s="165">
        <v>2023</v>
      </c>
      <c r="I25" s="165">
        <v>9</v>
      </c>
      <c r="J25" s="165">
        <v>1967</v>
      </c>
      <c r="K25" s="303"/>
      <c r="L25" s="165">
        <v>10</v>
      </c>
      <c r="M25" s="165">
        <v>2023</v>
      </c>
    </row>
    <row r="26" spans="4:13" ht="16.5" thickBot="1" x14ac:dyDescent="0.3">
      <c r="D26" s="164">
        <v>10</v>
      </c>
      <c r="E26" s="165">
        <v>1962</v>
      </c>
      <c r="F26" s="303"/>
      <c r="G26" s="165">
        <v>8</v>
      </c>
      <c r="H26" s="165">
        <v>2023</v>
      </c>
      <c r="I26" s="165">
        <v>10</v>
      </c>
      <c r="J26" s="165">
        <v>1967</v>
      </c>
      <c r="K26" s="303"/>
      <c r="L26" s="165">
        <v>11</v>
      </c>
      <c r="M26" s="165">
        <v>2023</v>
      </c>
    </row>
    <row r="27" spans="4:13" ht="16.5" thickBot="1" x14ac:dyDescent="0.3">
      <c r="D27" s="164">
        <v>11</v>
      </c>
      <c r="E27" s="165">
        <v>1962</v>
      </c>
      <c r="F27" s="303"/>
      <c r="G27" s="165">
        <v>9</v>
      </c>
      <c r="H27" s="165">
        <v>2023</v>
      </c>
      <c r="I27" s="165">
        <v>11</v>
      </c>
      <c r="J27" s="165">
        <v>1967</v>
      </c>
      <c r="K27" s="303"/>
      <c r="L27" s="165">
        <v>12</v>
      </c>
      <c r="M27" s="165">
        <v>2023</v>
      </c>
    </row>
    <row r="28" spans="4:13" ht="16.5" thickBot="1" x14ac:dyDescent="0.3">
      <c r="D28" s="164">
        <v>12</v>
      </c>
      <c r="E28" s="165">
        <v>1962</v>
      </c>
      <c r="F28" s="303"/>
      <c r="G28" s="165">
        <v>10</v>
      </c>
      <c r="H28" s="165">
        <v>2023</v>
      </c>
      <c r="I28" s="165">
        <v>12</v>
      </c>
      <c r="J28" s="165">
        <v>1967</v>
      </c>
      <c r="K28" s="304"/>
      <c r="L28" s="166">
        <v>1</v>
      </c>
      <c r="M28" s="165">
        <v>2024</v>
      </c>
    </row>
    <row r="29" spans="4:13" ht="16.5" thickBot="1" x14ac:dyDescent="0.3">
      <c r="D29" s="164">
        <v>1</v>
      </c>
      <c r="E29" s="165">
        <v>1963</v>
      </c>
      <c r="F29" s="303"/>
      <c r="G29" s="165">
        <v>11</v>
      </c>
      <c r="H29" s="165">
        <v>2023</v>
      </c>
      <c r="I29" s="166">
        <v>1</v>
      </c>
      <c r="J29" s="165">
        <v>1968</v>
      </c>
      <c r="K29" s="302" t="s">
        <v>84</v>
      </c>
      <c r="L29" s="165">
        <v>6</v>
      </c>
      <c r="M29" s="165">
        <v>2024</v>
      </c>
    </row>
    <row r="30" spans="4:13" ht="16.5" thickBot="1" x14ac:dyDescent="0.3">
      <c r="D30" s="164">
        <v>2</v>
      </c>
      <c r="E30" s="165">
        <v>1963</v>
      </c>
      <c r="F30" s="303"/>
      <c r="G30" s="165">
        <v>12</v>
      </c>
      <c r="H30" s="165">
        <v>2023</v>
      </c>
      <c r="I30" s="165">
        <v>2</v>
      </c>
      <c r="J30" s="165">
        <v>1968</v>
      </c>
      <c r="K30" s="303"/>
      <c r="L30" s="165">
        <v>7</v>
      </c>
      <c r="M30" s="165">
        <v>2024</v>
      </c>
    </row>
    <row r="31" spans="4:13" ht="16.5" thickBot="1" x14ac:dyDescent="0.3">
      <c r="D31" s="164">
        <v>3</v>
      </c>
      <c r="E31" s="165">
        <v>1963</v>
      </c>
      <c r="F31" s="304"/>
      <c r="G31" s="166">
        <v>1</v>
      </c>
      <c r="H31" s="165">
        <v>2024</v>
      </c>
      <c r="I31" s="165">
        <v>3</v>
      </c>
      <c r="J31" s="165">
        <v>1968</v>
      </c>
      <c r="K31" s="303"/>
      <c r="L31" s="165">
        <v>8</v>
      </c>
      <c r="M31" s="165">
        <v>2024</v>
      </c>
    </row>
    <row r="32" spans="4:13" ht="16.5" thickBot="1" x14ac:dyDescent="0.3">
      <c r="D32" s="164">
        <v>4</v>
      </c>
      <c r="E32" s="165">
        <v>1963</v>
      </c>
      <c r="F32" s="302" t="s">
        <v>85</v>
      </c>
      <c r="G32" s="165">
        <v>5</v>
      </c>
      <c r="H32" s="165">
        <v>2024</v>
      </c>
      <c r="I32" s="165">
        <v>4</v>
      </c>
      <c r="J32" s="165">
        <v>1968</v>
      </c>
      <c r="K32" s="303"/>
      <c r="L32" s="165">
        <v>9</v>
      </c>
      <c r="M32" s="165">
        <v>2024</v>
      </c>
    </row>
    <row r="33" spans="4:13" ht="16.5" thickBot="1" x14ac:dyDescent="0.3">
      <c r="D33" s="164">
        <v>5</v>
      </c>
      <c r="E33" s="165">
        <v>1963</v>
      </c>
      <c r="F33" s="303"/>
      <c r="G33" s="165">
        <v>6</v>
      </c>
      <c r="H33" s="165">
        <v>2024</v>
      </c>
      <c r="I33" s="165">
        <v>5</v>
      </c>
      <c r="J33" s="165">
        <v>1968</v>
      </c>
      <c r="K33" s="303"/>
      <c r="L33" s="165">
        <v>10</v>
      </c>
      <c r="M33" s="165">
        <v>2024</v>
      </c>
    </row>
    <row r="34" spans="4:13" ht="16.5" thickBot="1" x14ac:dyDescent="0.3">
      <c r="D34" s="164">
        <v>6</v>
      </c>
      <c r="E34" s="165">
        <v>1963</v>
      </c>
      <c r="F34" s="303"/>
      <c r="G34" s="165">
        <v>7</v>
      </c>
      <c r="H34" s="165">
        <v>2024</v>
      </c>
      <c r="I34" s="165">
        <v>6</v>
      </c>
      <c r="J34" s="165">
        <v>1968</v>
      </c>
      <c r="K34" s="303"/>
      <c r="L34" s="165">
        <v>11</v>
      </c>
      <c r="M34" s="165">
        <v>2024</v>
      </c>
    </row>
    <row r="35" spans="4:13" ht="16.5" thickBot="1" x14ac:dyDescent="0.3">
      <c r="D35" s="164">
        <v>7</v>
      </c>
      <c r="E35" s="165">
        <v>1963</v>
      </c>
      <c r="F35" s="303"/>
      <c r="G35" s="165">
        <v>8</v>
      </c>
      <c r="H35" s="165">
        <v>2024</v>
      </c>
      <c r="I35" s="165">
        <v>7</v>
      </c>
      <c r="J35" s="165">
        <v>1968</v>
      </c>
      <c r="K35" s="303"/>
      <c r="L35" s="165">
        <v>12</v>
      </c>
      <c r="M35" s="165">
        <v>2024</v>
      </c>
    </row>
    <row r="36" spans="4:13" ht="16.5" thickBot="1" x14ac:dyDescent="0.3">
      <c r="D36" s="164">
        <v>8</v>
      </c>
      <c r="E36" s="165">
        <v>1963</v>
      </c>
      <c r="F36" s="303"/>
      <c r="G36" s="165">
        <v>9</v>
      </c>
      <c r="H36" s="165">
        <v>2024</v>
      </c>
      <c r="I36" s="165">
        <v>8</v>
      </c>
      <c r="J36" s="165">
        <v>1968</v>
      </c>
      <c r="K36" s="304"/>
      <c r="L36" s="166">
        <v>1</v>
      </c>
      <c r="M36" s="165">
        <v>2025</v>
      </c>
    </row>
    <row r="37" spans="4:13" ht="16.5" thickBot="1" x14ac:dyDescent="0.3">
      <c r="D37" s="164">
        <v>9</v>
      </c>
      <c r="E37" s="165">
        <v>1963</v>
      </c>
      <c r="F37" s="303"/>
      <c r="G37" s="165">
        <v>10</v>
      </c>
      <c r="H37" s="165">
        <v>2024</v>
      </c>
      <c r="I37" s="165">
        <v>9</v>
      </c>
      <c r="J37" s="165">
        <v>1968</v>
      </c>
      <c r="K37" s="302" t="s">
        <v>86</v>
      </c>
      <c r="L37" s="165">
        <v>6</v>
      </c>
      <c r="M37" s="165">
        <v>2025</v>
      </c>
    </row>
    <row r="38" spans="4:13" ht="16.5" thickBot="1" x14ac:dyDescent="0.3">
      <c r="D38" s="164">
        <v>10</v>
      </c>
      <c r="E38" s="165">
        <v>1963</v>
      </c>
      <c r="F38" s="303"/>
      <c r="G38" s="165">
        <v>11</v>
      </c>
      <c r="H38" s="165">
        <v>2024</v>
      </c>
      <c r="I38" s="165">
        <v>10</v>
      </c>
      <c r="J38" s="165">
        <v>1968</v>
      </c>
      <c r="K38" s="303"/>
      <c r="L38" s="165">
        <v>7</v>
      </c>
      <c r="M38" s="165">
        <v>2025</v>
      </c>
    </row>
    <row r="39" spans="4:13" ht="16.5" thickBot="1" x14ac:dyDescent="0.3">
      <c r="D39" s="164">
        <v>11</v>
      </c>
      <c r="E39" s="165">
        <v>1963</v>
      </c>
      <c r="F39" s="303"/>
      <c r="G39" s="165">
        <v>12</v>
      </c>
      <c r="H39" s="165">
        <v>2024</v>
      </c>
      <c r="I39" s="165">
        <v>11</v>
      </c>
      <c r="J39" s="165">
        <v>1968</v>
      </c>
      <c r="K39" s="303"/>
      <c r="L39" s="165">
        <v>8</v>
      </c>
      <c r="M39" s="165">
        <v>2025</v>
      </c>
    </row>
    <row r="40" spans="4:13" ht="16.5" thickBot="1" x14ac:dyDescent="0.3">
      <c r="D40" s="164">
        <v>12</v>
      </c>
      <c r="E40" s="165">
        <v>1963</v>
      </c>
      <c r="F40" s="304"/>
      <c r="G40" s="166">
        <v>1</v>
      </c>
      <c r="H40" s="165">
        <v>2025</v>
      </c>
      <c r="I40" s="165">
        <v>12</v>
      </c>
      <c r="J40" s="165">
        <v>1968</v>
      </c>
      <c r="K40" s="303"/>
      <c r="L40" s="165">
        <v>9</v>
      </c>
      <c r="M40" s="165">
        <v>2025</v>
      </c>
    </row>
    <row r="41" spans="4:13" ht="16.5" thickBot="1" x14ac:dyDescent="0.3">
      <c r="D41" s="164">
        <v>1</v>
      </c>
      <c r="E41" s="165">
        <v>1964</v>
      </c>
      <c r="F41" s="302" t="s">
        <v>87</v>
      </c>
      <c r="G41" s="165">
        <v>5</v>
      </c>
      <c r="H41" s="165">
        <v>2025</v>
      </c>
      <c r="I41" s="165">
        <v>1</v>
      </c>
      <c r="J41" s="165">
        <v>1969</v>
      </c>
      <c r="K41" s="303"/>
      <c r="L41" s="165">
        <v>10</v>
      </c>
      <c r="M41" s="165">
        <v>2025</v>
      </c>
    </row>
    <row r="42" spans="4:13" ht="16.5" thickBot="1" x14ac:dyDescent="0.3">
      <c r="D42" s="164">
        <v>2</v>
      </c>
      <c r="E42" s="165">
        <v>1964</v>
      </c>
      <c r="F42" s="303"/>
      <c r="G42" s="165">
        <v>6</v>
      </c>
      <c r="H42" s="165">
        <v>2025</v>
      </c>
      <c r="I42" s="165">
        <v>2</v>
      </c>
      <c r="J42" s="165">
        <v>1969</v>
      </c>
      <c r="K42" s="303"/>
      <c r="L42" s="165">
        <v>11</v>
      </c>
      <c r="M42" s="165">
        <v>2025</v>
      </c>
    </row>
    <row r="43" spans="4:13" ht="16.5" thickBot="1" x14ac:dyDescent="0.3">
      <c r="D43" s="164">
        <v>3</v>
      </c>
      <c r="E43" s="165">
        <v>1964</v>
      </c>
      <c r="F43" s="303"/>
      <c r="G43" s="165">
        <v>7</v>
      </c>
      <c r="H43" s="165">
        <v>2025</v>
      </c>
      <c r="I43" s="165">
        <v>3</v>
      </c>
      <c r="J43" s="165">
        <v>1969</v>
      </c>
      <c r="K43" s="303"/>
      <c r="L43" s="165">
        <v>12</v>
      </c>
      <c r="M43" s="165">
        <v>2025</v>
      </c>
    </row>
    <row r="44" spans="4:13" ht="16.5" thickBot="1" x14ac:dyDescent="0.3">
      <c r="D44" s="164">
        <v>4</v>
      </c>
      <c r="E44" s="165">
        <v>1964</v>
      </c>
      <c r="F44" s="303"/>
      <c r="G44" s="165">
        <v>8</v>
      </c>
      <c r="H44" s="165">
        <v>2025</v>
      </c>
      <c r="I44" s="165">
        <v>4</v>
      </c>
      <c r="J44" s="165">
        <v>1969</v>
      </c>
      <c r="K44" s="304"/>
      <c r="L44" s="166">
        <v>1</v>
      </c>
      <c r="M44" s="165">
        <v>2026</v>
      </c>
    </row>
    <row r="45" spans="4:13" ht="16.5" thickBot="1" x14ac:dyDescent="0.3">
      <c r="D45" s="167">
        <v>5</v>
      </c>
      <c r="E45" s="168">
        <v>1964</v>
      </c>
      <c r="F45" s="303"/>
      <c r="G45" s="168">
        <v>9</v>
      </c>
      <c r="H45" s="168">
        <v>2025</v>
      </c>
      <c r="I45" s="165">
        <v>5</v>
      </c>
      <c r="J45" s="165">
        <v>1969</v>
      </c>
      <c r="K45" s="302" t="s">
        <v>88</v>
      </c>
      <c r="L45" s="165">
        <v>6</v>
      </c>
      <c r="M45" s="165">
        <v>2026</v>
      </c>
    </row>
    <row r="46" spans="4:13" ht="16.5" thickBot="1" x14ac:dyDescent="0.3">
      <c r="D46" s="164">
        <v>6</v>
      </c>
      <c r="E46" s="165">
        <v>1964</v>
      </c>
      <c r="F46" s="303"/>
      <c r="G46" s="165">
        <v>10</v>
      </c>
      <c r="H46" s="165">
        <v>2025</v>
      </c>
      <c r="I46" s="165">
        <v>6</v>
      </c>
      <c r="J46" s="165">
        <v>1969</v>
      </c>
      <c r="K46" s="303"/>
      <c r="L46" s="165">
        <v>7</v>
      </c>
      <c r="M46" s="165">
        <v>2026</v>
      </c>
    </row>
    <row r="47" spans="4:13" ht="16.5" thickBot="1" x14ac:dyDescent="0.3">
      <c r="D47" s="164">
        <v>7</v>
      </c>
      <c r="E47" s="165">
        <v>1964</v>
      </c>
      <c r="F47" s="303"/>
      <c r="G47" s="165">
        <v>11</v>
      </c>
      <c r="H47" s="165">
        <v>2025</v>
      </c>
      <c r="I47" s="165">
        <v>7</v>
      </c>
      <c r="J47" s="165">
        <v>1969</v>
      </c>
      <c r="K47" s="303"/>
      <c r="L47" s="165">
        <v>8</v>
      </c>
      <c r="M47" s="165">
        <v>2026</v>
      </c>
    </row>
    <row r="48" spans="4:13" ht="16.5" thickBot="1" x14ac:dyDescent="0.3">
      <c r="D48" s="164">
        <v>8</v>
      </c>
      <c r="E48" s="165">
        <v>1964</v>
      </c>
      <c r="F48" s="303"/>
      <c r="G48" s="165">
        <v>12</v>
      </c>
      <c r="H48" s="165">
        <v>2025</v>
      </c>
      <c r="I48" s="165">
        <v>8</v>
      </c>
      <c r="J48" s="165">
        <v>1969</v>
      </c>
      <c r="K48" s="303"/>
      <c r="L48" s="165">
        <v>9</v>
      </c>
      <c r="M48" s="165">
        <v>2026</v>
      </c>
    </row>
    <row r="49" spans="4:13" ht="16.5" thickBot="1" x14ac:dyDescent="0.3">
      <c r="D49" s="164">
        <v>9</v>
      </c>
      <c r="E49" s="165">
        <v>1964</v>
      </c>
      <c r="F49" s="304"/>
      <c r="G49" s="166">
        <v>1</v>
      </c>
      <c r="H49" s="165">
        <v>2026</v>
      </c>
      <c r="I49" s="165">
        <v>9</v>
      </c>
      <c r="J49" s="165">
        <v>1969</v>
      </c>
      <c r="K49" s="303"/>
      <c r="L49" s="165">
        <v>10</v>
      </c>
      <c r="M49" s="165">
        <v>2026</v>
      </c>
    </row>
    <row r="50" spans="4:13" ht="16.5" thickBot="1" x14ac:dyDescent="0.3">
      <c r="D50" s="164">
        <v>10</v>
      </c>
      <c r="E50" s="165">
        <v>1964</v>
      </c>
      <c r="F50" s="302" t="s">
        <v>89</v>
      </c>
      <c r="G50" s="165">
        <v>5</v>
      </c>
      <c r="H50" s="165">
        <v>2026</v>
      </c>
      <c r="I50" s="165">
        <v>10</v>
      </c>
      <c r="J50" s="165">
        <v>1969</v>
      </c>
      <c r="K50" s="303"/>
      <c r="L50" s="165">
        <v>11</v>
      </c>
      <c r="M50" s="165">
        <v>2026</v>
      </c>
    </row>
    <row r="51" spans="4:13" ht="16.5" thickBot="1" x14ac:dyDescent="0.3">
      <c r="D51" s="164">
        <v>11</v>
      </c>
      <c r="E51" s="165">
        <v>1964</v>
      </c>
      <c r="F51" s="303"/>
      <c r="G51" s="165">
        <v>6</v>
      </c>
      <c r="H51" s="165">
        <v>2026</v>
      </c>
      <c r="I51" s="165">
        <v>11</v>
      </c>
      <c r="J51" s="165">
        <v>1969</v>
      </c>
      <c r="K51" s="303"/>
      <c r="L51" s="165">
        <v>12</v>
      </c>
      <c r="M51" s="165">
        <v>2026</v>
      </c>
    </row>
    <row r="52" spans="4:13" ht="16.5" thickBot="1" x14ac:dyDescent="0.3">
      <c r="D52" s="164">
        <v>12</v>
      </c>
      <c r="E52" s="165">
        <v>1964</v>
      </c>
      <c r="F52" s="303"/>
      <c r="G52" s="165">
        <v>7</v>
      </c>
      <c r="H52" s="165">
        <v>2026</v>
      </c>
      <c r="I52" s="165">
        <v>12</v>
      </c>
      <c r="J52" s="165">
        <v>1969</v>
      </c>
      <c r="K52" s="304"/>
      <c r="L52" s="166">
        <v>1</v>
      </c>
      <c r="M52" s="165">
        <v>2027</v>
      </c>
    </row>
    <row r="53" spans="4:13" ht="16.5" thickBot="1" x14ac:dyDescent="0.3">
      <c r="D53" s="164">
        <v>1</v>
      </c>
      <c r="E53" s="165">
        <v>1965</v>
      </c>
      <c r="F53" s="303"/>
      <c r="G53" s="165">
        <v>8</v>
      </c>
      <c r="H53" s="165">
        <v>2026</v>
      </c>
      <c r="I53" s="165">
        <v>1</v>
      </c>
      <c r="J53" s="165">
        <v>1970</v>
      </c>
      <c r="K53" s="302" t="s">
        <v>90</v>
      </c>
      <c r="L53" s="165">
        <v>6</v>
      </c>
      <c r="M53" s="165">
        <v>2027</v>
      </c>
    </row>
    <row r="54" spans="4:13" ht="16.5" thickBot="1" x14ac:dyDescent="0.3">
      <c r="D54" s="164">
        <v>2</v>
      </c>
      <c r="E54" s="165">
        <v>1965</v>
      </c>
      <c r="F54" s="303"/>
      <c r="G54" s="165">
        <v>9</v>
      </c>
      <c r="H54" s="165">
        <v>2026</v>
      </c>
      <c r="I54" s="165">
        <v>2</v>
      </c>
      <c r="J54" s="165">
        <v>1970</v>
      </c>
      <c r="K54" s="303"/>
      <c r="L54" s="165">
        <v>7</v>
      </c>
      <c r="M54" s="165">
        <v>2027</v>
      </c>
    </row>
    <row r="55" spans="4:13" ht="16.5" thickBot="1" x14ac:dyDescent="0.3">
      <c r="D55" s="164">
        <v>3</v>
      </c>
      <c r="E55" s="165">
        <v>1965</v>
      </c>
      <c r="F55" s="303"/>
      <c r="G55" s="165">
        <v>10</v>
      </c>
      <c r="H55" s="165">
        <v>2026</v>
      </c>
      <c r="I55" s="165">
        <v>3</v>
      </c>
      <c r="J55" s="165">
        <v>1970</v>
      </c>
      <c r="K55" s="303"/>
      <c r="L55" s="165">
        <v>8</v>
      </c>
      <c r="M55" s="165">
        <v>2027</v>
      </c>
    </row>
    <row r="56" spans="4:13" ht="16.5" thickBot="1" x14ac:dyDescent="0.3">
      <c r="D56" s="164">
        <v>4</v>
      </c>
      <c r="E56" s="165">
        <v>1965</v>
      </c>
      <c r="F56" s="303"/>
      <c r="G56" s="165">
        <v>11</v>
      </c>
      <c r="H56" s="165">
        <v>2026</v>
      </c>
      <c r="I56" s="165">
        <v>4</v>
      </c>
      <c r="J56" s="165">
        <v>1970</v>
      </c>
      <c r="K56" s="303"/>
      <c r="L56" s="165">
        <v>9</v>
      </c>
      <c r="M56" s="165">
        <v>2027</v>
      </c>
    </row>
    <row r="57" spans="4:13" ht="16.5" thickBot="1" x14ac:dyDescent="0.3">
      <c r="D57" s="164">
        <v>5</v>
      </c>
      <c r="E57" s="165">
        <v>1965</v>
      </c>
      <c r="F57" s="303"/>
      <c r="G57" s="165">
        <v>12</v>
      </c>
      <c r="H57" s="165">
        <v>2026</v>
      </c>
      <c r="I57" s="165">
        <v>5</v>
      </c>
      <c r="J57" s="165">
        <v>1970</v>
      </c>
      <c r="K57" s="303"/>
      <c r="L57" s="165">
        <v>10</v>
      </c>
      <c r="M57" s="165">
        <v>2027</v>
      </c>
    </row>
    <row r="58" spans="4:13" ht="16.5" thickBot="1" x14ac:dyDescent="0.3">
      <c r="D58" s="164">
        <v>6</v>
      </c>
      <c r="E58" s="165">
        <v>1965</v>
      </c>
      <c r="F58" s="304"/>
      <c r="G58" s="166">
        <v>1</v>
      </c>
      <c r="H58" s="165">
        <v>2027</v>
      </c>
      <c r="I58" s="165">
        <v>6</v>
      </c>
      <c r="J58" s="165">
        <v>1970</v>
      </c>
      <c r="K58" s="303"/>
      <c r="L58" s="165">
        <v>11</v>
      </c>
      <c r="M58" s="165">
        <v>2027</v>
      </c>
    </row>
    <row r="59" spans="4:13" ht="16.5" thickBot="1" x14ac:dyDescent="0.3">
      <c r="D59" s="164">
        <v>7</v>
      </c>
      <c r="E59" s="165">
        <v>1965</v>
      </c>
      <c r="F59" s="302" t="s">
        <v>91</v>
      </c>
      <c r="G59" s="165">
        <v>5</v>
      </c>
      <c r="H59" s="165">
        <v>2027</v>
      </c>
      <c r="I59" s="165">
        <v>7</v>
      </c>
      <c r="J59" s="165">
        <v>1970</v>
      </c>
      <c r="K59" s="303"/>
      <c r="L59" s="165">
        <v>12</v>
      </c>
      <c r="M59" s="165">
        <v>2027</v>
      </c>
    </row>
    <row r="60" spans="4:13" ht="16.5" thickBot="1" x14ac:dyDescent="0.3">
      <c r="D60" s="164">
        <v>8</v>
      </c>
      <c r="E60" s="165">
        <v>1965</v>
      </c>
      <c r="F60" s="303"/>
      <c r="G60" s="165">
        <v>6</v>
      </c>
      <c r="H60" s="165">
        <v>2027</v>
      </c>
      <c r="I60" s="165">
        <v>8</v>
      </c>
      <c r="J60" s="165">
        <v>1970</v>
      </c>
      <c r="K60" s="304"/>
      <c r="L60" s="166">
        <v>1</v>
      </c>
      <c r="M60" s="165">
        <v>2028</v>
      </c>
    </row>
    <row r="61" spans="4:13" ht="16.5" thickBot="1" x14ac:dyDescent="0.3">
      <c r="D61" s="164">
        <v>9</v>
      </c>
      <c r="E61" s="165">
        <v>1965</v>
      </c>
      <c r="F61" s="303"/>
      <c r="G61" s="165">
        <v>7</v>
      </c>
      <c r="H61" s="165">
        <v>2027</v>
      </c>
      <c r="I61" s="165">
        <v>9</v>
      </c>
      <c r="J61" s="165">
        <v>1970</v>
      </c>
      <c r="K61" s="302" t="s">
        <v>92</v>
      </c>
      <c r="L61" s="165">
        <v>6</v>
      </c>
      <c r="M61" s="165">
        <v>2028</v>
      </c>
    </row>
    <row r="62" spans="4:13" ht="16.5" thickBot="1" x14ac:dyDescent="0.3">
      <c r="D62" s="164">
        <v>10</v>
      </c>
      <c r="E62" s="165">
        <v>1965</v>
      </c>
      <c r="F62" s="303"/>
      <c r="G62" s="165">
        <v>8</v>
      </c>
      <c r="H62" s="165">
        <v>2027</v>
      </c>
      <c r="I62" s="165">
        <v>10</v>
      </c>
      <c r="J62" s="165">
        <v>1970</v>
      </c>
      <c r="K62" s="303"/>
      <c r="L62" s="165">
        <v>7</v>
      </c>
      <c r="M62" s="165">
        <v>2028</v>
      </c>
    </row>
    <row r="63" spans="4:13" ht="16.5" thickBot="1" x14ac:dyDescent="0.3">
      <c r="D63" s="164">
        <v>11</v>
      </c>
      <c r="E63" s="165">
        <v>1965</v>
      </c>
      <c r="F63" s="303"/>
      <c r="G63" s="165">
        <v>9</v>
      </c>
      <c r="H63" s="165">
        <v>2027</v>
      </c>
      <c r="I63" s="165">
        <v>11</v>
      </c>
      <c r="J63" s="165">
        <v>1970</v>
      </c>
      <c r="K63" s="303"/>
      <c r="L63" s="165">
        <v>8</v>
      </c>
      <c r="M63" s="165">
        <v>2028</v>
      </c>
    </row>
    <row r="64" spans="4:13" ht="16.5" thickBot="1" x14ac:dyDescent="0.3">
      <c r="D64" s="164">
        <v>12</v>
      </c>
      <c r="E64" s="165">
        <v>1965</v>
      </c>
      <c r="F64" s="303"/>
      <c r="G64" s="165">
        <v>10</v>
      </c>
      <c r="H64" s="165">
        <v>2027</v>
      </c>
      <c r="I64" s="165">
        <v>12</v>
      </c>
      <c r="J64" s="165">
        <v>1970</v>
      </c>
      <c r="K64" s="303"/>
      <c r="L64" s="165">
        <v>9</v>
      </c>
      <c r="M64" s="165">
        <v>2028</v>
      </c>
    </row>
    <row r="65" spans="4:13" ht="16.5" thickBot="1" x14ac:dyDescent="0.3">
      <c r="D65" s="164">
        <v>1</v>
      </c>
      <c r="E65" s="165">
        <v>1966</v>
      </c>
      <c r="F65" s="303"/>
      <c r="G65" s="165">
        <v>11</v>
      </c>
      <c r="H65" s="165">
        <v>2027</v>
      </c>
      <c r="I65" s="165">
        <v>1</v>
      </c>
      <c r="J65" s="165">
        <v>1971</v>
      </c>
      <c r="K65" s="303"/>
      <c r="L65" s="165">
        <v>10</v>
      </c>
      <c r="M65" s="165">
        <v>2028</v>
      </c>
    </row>
    <row r="66" spans="4:13" ht="16.5" thickBot="1" x14ac:dyDescent="0.3">
      <c r="D66" s="164">
        <v>2</v>
      </c>
      <c r="E66" s="165">
        <v>1966</v>
      </c>
      <c r="F66" s="303"/>
      <c r="G66" s="165">
        <v>12</v>
      </c>
      <c r="H66" s="165">
        <v>2027</v>
      </c>
      <c r="I66" s="165">
        <v>2</v>
      </c>
      <c r="J66" s="165">
        <v>1971</v>
      </c>
      <c r="K66" s="303"/>
      <c r="L66" s="165">
        <v>11</v>
      </c>
      <c r="M66" s="165">
        <v>2028</v>
      </c>
    </row>
    <row r="67" spans="4:13" ht="16.5" thickBot="1" x14ac:dyDescent="0.3">
      <c r="D67" s="164">
        <v>3</v>
      </c>
      <c r="E67" s="165">
        <v>1966</v>
      </c>
      <c r="F67" s="304"/>
      <c r="G67" s="166">
        <v>1</v>
      </c>
      <c r="H67" s="165">
        <v>2028</v>
      </c>
      <c r="I67" s="165">
        <v>3</v>
      </c>
      <c r="J67" s="165">
        <v>1971</v>
      </c>
      <c r="K67" s="303"/>
      <c r="L67" s="165">
        <v>12</v>
      </c>
      <c r="M67" s="165">
        <v>2028</v>
      </c>
    </row>
    <row r="68" spans="4:13" ht="16.5" thickBot="1" x14ac:dyDescent="0.3">
      <c r="D68" s="305" t="s">
        <v>93</v>
      </c>
      <c r="E68" s="306"/>
      <c r="F68" s="165" t="s">
        <v>94</v>
      </c>
      <c r="G68" s="305" t="s">
        <v>95</v>
      </c>
      <c r="H68" s="306"/>
      <c r="I68" s="165">
        <v>4</v>
      </c>
      <c r="J68" s="165">
        <v>1971</v>
      </c>
      <c r="K68" s="304"/>
      <c r="L68" s="166">
        <v>1</v>
      </c>
      <c r="M68" s="165">
        <v>2029</v>
      </c>
    </row>
    <row r="69" spans="4:13" ht="16.5" thickBot="1" x14ac:dyDescent="0.3">
      <c r="D69" s="307"/>
      <c r="E69" s="307"/>
      <c r="F69" s="307"/>
      <c r="G69" s="307"/>
      <c r="H69" s="308"/>
      <c r="I69" s="165">
        <v>5</v>
      </c>
      <c r="J69" s="165">
        <v>1971</v>
      </c>
      <c r="K69" s="302" t="s">
        <v>96</v>
      </c>
      <c r="L69" s="165">
        <v>6</v>
      </c>
      <c r="M69" s="165">
        <v>2029</v>
      </c>
    </row>
    <row r="70" spans="4:13" ht="16.5" thickBot="1" x14ac:dyDescent="0.3">
      <c r="D70" s="309"/>
      <c r="E70" s="309"/>
      <c r="F70" s="309"/>
      <c r="G70" s="309"/>
      <c r="H70" s="310"/>
      <c r="I70" s="165">
        <v>6</v>
      </c>
      <c r="J70" s="165">
        <v>1971</v>
      </c>
      <c r="K70" s="303"/>
      <c r="L70" s="165">
        <v>7</v>
      </c>
      <c r="M70" s="165">
        <v>2029</v>
      </c>
    </row>
    <row r="71" spans="4:13" ht="16.5" thickBot="1" x14ac:dyDescent="0.3">
      <c r="D71" s="309"/>
      <c r="E71" s="309"/>
      <c r="F71" s="309"/>
      <c r="G71" s="309"/>
      <c r="H71" s="310"/>
      <c r="I71" s="165">
        <v>7</v>
      </c>
      <c r="J71" s="165">
        <v>1971</v>
      </c>
      <c r="K71" s="303"/>
      <c r="L71" s="165">
        <v>8</v>
      </c>
      <c r="M71" s="165">
        <v>2029</v>
      </c>
    </row>
    <row r="72" spans="4:13" ht="16.5" thickBot="1" x14ac:dyDescent="0.3">
      <c r="D72" s="309"/>
      <c r="E72" s="309"/>
      <c r="F72" s="309"/>
      <c r="G72" s="309"/>
      <c r="H72" s="310"/>
      <c r="I72" s="165">
        <v>8</v>
      </c>
      <c r="J72" s="165">
        <v>1971</v>
      </c>
      <c r="K72" s="303"/>
      <c r="L72" s="165">
        <v>9</v>
      </c>
      <c r="M72" s="165">
        <v>2029</v>
      </c>
    </row>
    <row r="73" spans="4:13" ht="16.5" thickBot="1" x14ac:dyDescent="0.3">
      <c r="D73" s="309"/>
      <c r="E73" s="309"/>
      <c r="F73" s="309"/>
      <c r="G73" s="309"/>
      <c r="H73" s="310"/>
      <c r="I73" s="165">
        <v>9</v>
      </c>
      <c r="J73" s="165">
        <v>1971</v>
      </c>
      <c r="K73" s="303"/>
      <c r="L73" s="165">
        <v>10</v>
      </c>
      <c r="M73" s="165">
        <v>2029</v>
      </c>
    </row>
    <row r="74" spans="4:13" ht="16.5" thickBot="1" x14ac:dyDescent="0.3">
      <c r="D74" s="309"/>
      <c r="E74" s="309"/>
      <c r="F74" s="309"/>
      <c r="G74" s="309"/>
      <c r="H74" s="310"/>
      <c r="I74" s="165">
        <v>10</v>
      </c>
      <c r="J74" s="165">
        <v>1971</v>
      </c>
      <c r="K74" s="303"/>
      <c r="L74" s="165">
        <v>11</v>
      </c>
      <c r="M74" s="165">
        <v>2029</v>
      </c>
    </row>
    <row r="75" spans="4:13" ht="16.5" thickBot="1" x14ac:dyDescent="0.3">
      <c r="D75" s="309"/>
      <c r="E75" s="309"/>
      <c r="F75" s="309"/>
      <c r="G75" s="309"/>
      <c r="H75" s="310"/>
      <c r="I75" s="165">
        <v>11</v>
      </c>
      <c r="J75" s="165">
        <v>1971</v>
      </c>
      <c r="K75" s="303"/>
      <c r="L75" s="165">
        <v>12</v>
      </c>
      <c r="M75" s="165">
        <v>2029</v>
      </c>
    </row>
    <row r="76" spans="4:13" ht="16.5" thickBot="1" x14ac:dyDescent="0.3">
      <c r="D76" s="309"/>
      <c r="E76" s="309"/>
      <c r="F76" s="309"/>
      <c r="G76" s="309"/>
      <c r="H76" s="310"/>
      <c r="I76" s="165">
        <v>12</v>
      </c>
      <c r="J76" s="165">
        <v>1971</v>
      </c>
      <c r="K76" s="304"/>
      <c r="L76" s="166">
        <v>1</v>
      </c>
      <c r="M76" s="165">
        <v>2030</v>
      </c>
    </row>
    <row r="77" spans="4:13" ht="16.5" thickBot="1" x14ac:dyDescent="0.3">
      <c r="D77" s="309"/>
      <c r="E77" s="309"/>
      <c r="F77" s="309"/>
      <c r="G77" s="309"/>
      <c r="H77" s="310"/>
      <c r="I77" s="165">
        <v>1</v>
      </c>
      <c r="J77" s="165">
        <v>1972</v>
      </c>
      <c r="K77" s="302" t="s">
        <v>97</v>
      </c>
      <c r="L77" s="165">
        <v>6</v>
      </c>
      <c r="M77" s="165">
        <v>2030</v>
      </c>
    </row>
    <row r="78" spans="4:13" ht="16.5" thickBot="1" x14ac:dyDescent="0.3">
      <c r="D78" s="309"/>
      <c r="E78" s="309"/>
      <c r="F78" s="309"/>
      <c r="G78" s="309"/>
      <c r="H78" s="310"/>
      <c r="I78" s="165">
        <v>2</v>
      </c>
      <c r="J78" s="165">
        <v>1972</v>
      </c>
      <c r="K78" s="303"/>
      <c r="L78" s="165">
        <v>7</v>
      </c>
      <c r="M78" s="165">
        <v>2030</v>
      </c>
    </row>
    <row r="79" spans="4:13" ht="16.5" thickBot="1" x14ac:dyDescent="0.3">
      <c r="D79" s="309"/>
      <c r="E79" s="309"/>
      <c r="F79" s="309"/>
      <c r="G79" s="309"/>
      <c r="H79" s="310"/>
      <c r="I79" s="165">
        <v>3</v>
      </c>
      <c r="J79" s="165">
        <v>1972</v>
      </c>
      <c r="K79" s="303"/>
      <c r="L79" s="165">
        <v>8</v>
      </c>
      <c r="M79" s="165">
        <v>2030</v>
      </c>
    </row>
    <row r="80" spans="4:13" ht="16.5" thickBot="1" x14ac:dyDescent="0.3">
      <c r="D80" s="309"/>
      <c r="E80" s="309"/>
      <c r="F80" s="309"/>
      <c r="G80" s="309"/>
      <c r="H80" s="310"/>
      <c r="I80" s="165">
        <v>4</v>
      </c>
      <c r="J80" s="165">
        <v>1972</v>
      </c>
      <c r="K80" s="303"/>
      <c r="L80" s="165">
        <v>9</v>
      </c>
      <c r="M80" s="165">
        <v>2030</v>
      </c>
    </row>
    <row r="81" spans="4:13" ht="16.5" thickBot="1" x14ac:dyDescent="0.3">
      <c r="D81" s="309"/>
      <c r="E81" s="309"/>
      <c r="F81" s="309"/>
      <c r="G81" s="309"/>
      <c r="H81" s="310"/>
      <c r="I81" s="165">
        <v>5</v>
      </c>
      <c r="J81" s="165">
        <v>1972</v>
      </c>
      <c r="K81" s="303"/>
      <c r="L81" s="165">
        <v>10</v>
      </c>
      <c r="M81" s="165">
        <v>2030</v>
      </c>
    </row>
    <row r="82" spans="4:13" ht="16.5" thickBot="1" x14ac:dyDescent="0.3">
      <c r="D82" s="309"/>
      <c r="E82" s="309"/>
      <c r="F82" s="309"/>
      <c r="G82" s="309"/>
      <c r="H82" s="310"/>
      <c r="I82" s="165">
        <v>6</v>
      </c>
      <c r="J82" s="165">
        <v>1972</v>
      </c>
      <c r="K82" s="303"/>
      <c r="L82" s="165">
        <v>11</v>
      </c>
      <c r="M82" s="165">
        <v>2030</v>
      </c>
    </row>
    <row r="83" spans="4:13" ht="16.5" thickBot="1" x14ac:dyDescent="0.3">
      <c r="D83" s="309"/>
      <c r="E83" s="309"/>
      <c r="F83" s="309"/>
      <c r="G83" s="309"/>
      <c r="H83" s="310"/>
      <c r="I83" s="165">
        <v>7</v>
      </c>
      <c r="J83" s="165">
        <v>1972</v>
      </c>
      <c r="K83" s="303"/>
      <c r="L83" s="165">
        <v>12</v>
      </c>
      <c r="M83" s="165">
        <v>2030</v>
      </c>
    </row>
    <row r="84" spans="4:13" ht="16.5" thickBot="1" x14ac:dyDescent="0.3">
      <c r="D84" s="309"/>
      <c r="E84" s="309"/>
      <c r="F84" s="309"/>
      <c r="G84" s="309"/>
      <c r="H84" s="310"/>
      <c r="I84" s="165">
        <v>8</v>
      </c>
      <c r="J84" s="165">
        <v>1972</v>
      </c>
      <c r="K84" s="304"/>
      <c r="L84" s="166">
        <v>1</v>
      </c>
      <c r="M84" s="165">
        <v>2031</v>
      </c>
    </row>
    <row r="85" spans="4:13" ht="16.5" thickBot="1" x14ac:dyDescent="0.3">
      <c r="D85" s="309"/>
      <c r="E85" s="309"/>
      <c r="F85" s="309"/>
      <c r="G85" s="309"/>
      <c r="H85" s="310"/>
      <c r="I85" s="165">
        <v>9</v>
      </c>
      <c r="J85" s="165">
        <v>1972</v>
      </c>
      <c r="K85" s="302" t="s">
        <v>98</v>
      </c>
      <c r="L85" s="165">
        <v>6</v>
      </c>
      <c r="M85" s="165">
        <v>2031</v>
      </c>
    </row>
    <row r="86" spans="4:13" ht="16.5" thickBot="1" x14ac:dyDescent="0.3">
      <c r="D86" s="309"/>
      <c r="E86" s="309"/>
      <c r="F86" s="309"/>
      <c r="G86" s="309"/>
      <c r="H86" s="310"/>
      <c r="I86" s="165">
        <v>10</v>
      </c>
      <c r="J86" s="165">
        <v>1972</v>
      </c>
      <c r="K86" s="303"/>
      <c r="L86" s="165">
        <v>7</v>
      </c>
      <c r="M86" s="165">
        <v>2031</v>
      </c>
    </row>
    <row r="87" spans="4:13" ht="16.5" thickBot="1" x14ac:dyDescent="0.3">
      <c r="D87" s="309"/>
      <c r="E87" s="309"/>
      <c r="F87" s="309"/>
      <c r="G87" s="309"/>
      <c r="H87" s="310"/>
      <c r="I87" s="165">
        <v>11</v>
      </c>
      <c r="J87" s="165">
        <v>1972</v>
      </c>
      <c r="K87" s="303"/>
      <c r="L87" s="165">
        <v>8</v>
      </c>
      <c r="M87" s="165">
        <v>2031</v>
      </c>
    </row>
    <row r="88" spans="4:13" ht="16.5" thickBot="1" x14ac:dyDescent="0.3">
      <c r="D88" s="309"/>
      <c r="E88" s="309"/>
      <c r="F88" s="309"/>
      <c r="G88" s="309"/>
      <c r="H88" s="310"/>
      <c r="I88" s="165">
        <v>12</v>
      </c>
      <c r="J88" s="165">
        <v>1972</v>
      </c>
      <c r="K88" s="303"/>
      <c r="L88" s="165">
        <v>9</v>
      </c>
      <c r="M88" s="165">
        <v>2031</v>
      </c>
    </row>
    <row r="89" spans="4:13" ht="16.5" thickBot="1" x14ac:dyDescent="0.3">
      <c r="D89" s="309"/>
      <c r="E89" s="309"/>
      <c r="F89" s="309"/>
      <c r="G89" s="309"/>
      <c r="H89" s="310"/>
      <c r="I89" s="165">
        <v>1</v>
      </c>
      <c r="J89" s="165">
        <v>1973</v>
      </c>
      <c r="K89" s="303"/>
      <c r="L89" s="165">
        <v>10</v>
      </c>
      <c r="M89" s="165">
        <v>2031</v>
      </c>
    </row>
    <row r="90" spans="4:13" ht="16.5" thickBot="1" x14ac:dyDescent="0.3">
      <c r="D90" s="309"/>
      <c r="E90" s="309"/>
      <c r="F90" s="309"/>
      <c r="G90" s="309"/>
      <c r="H90" s="310"/>
      <c r="I90" s="165">
        <v>2</v>
      </c>
      <c r="J90" s="165">
        <v>1973</v>
      </c>
      <c r="K90" s="303"/>
      <c r="L90" s="165">
        <v>11</v>
      </c>
      <c r="M90" s="165">
        <v>2031</v>
      </c>
    </row>
    <row r="91" spans="4:13" ht="16.5" thickBot="1" x14ac:dyDescent="0.3">
      <c r="D91" s="309"/>
      <c r="E91" s="309"/>
      <c r="F91" s="309"/>
      <c r="G91" s="309"/>
      <c r="H91" s="310"/>
      <c r="I91" s="165">
        <v>3</v>
      </c>
      <c r="J91" s="165">
        <v>1973</v>
      </c>
      <c r="K91" s="303"/>
      <c r="L91" s="165">
        <v>12</v>
      </c>
      <c r="M91" s="165">
        <v>2031</v>
      </c>
    </row>
    <row r="92" spans="4:13" ht="16.5" thickBot="1" x14ac:dyDescent="0.3">
      <c r="D92" s="309"/>
      <c r="E92" s="309"/>
      <c r="F92" s="309"/>
      <c r="G92" s="309"/>
      <c r="H92" s="310"/>
      <c r="I92" s="165">
        <v>4</v>
      </c>
      <c r="J92" s="165">
        <v>1973</v>
      </c>
      <c r="K92" s="304"/>
      <c r="L92" s="166">
        <v>1</v>
      </c>
      <c r="M92" s="165">
        <v>2032</v>
      </c>
    </row>
    <row r="93" spans="4:13" ht="16.5" thickBot="1" x14ac:dyDescent="0.3">
      <c r="D93" s="309"/>
      <c r="E93" s="309"/>
      <c r="F93" s="309"/>
      <c r="G93" s="309"/>
      <c r="H93" s="310"/>
      <c r="I93" s="165">
        <v>5</v>
      </c>
      <c r="J93" s="165">
        <v>1973</v>
      </c>
      <c r="K93" s="302" t="s">
        <v>99</v>
      </c>
      <c r="L93" s="165">
        <v>6</v>
      </c>
      <c r="M93" s="165">
        <v>2032</v>
      </c>
    </row>
    <row r="94" spans="4:13" ht="16.5" thickBot="1" x14ac:dyDescent="0.3">
      <c r="D94" s="309"/>
      <c r="E94" s="309"/>
      <c r="F94" s="309"/>
      <c r="G94" s="309"/>
      <c r="H94" s="310"/>
      <c r="I94" s="165">
        <v>6</v>
      </c>
      <c r="J94" s="165">
        <v>1973</v>
      </c>
      <c r="K94" s="303"/>
      <c r="L94" s="165">
        <v>7</v>
      </c>
      <c r="M94" s="165">
        <v>2032</v>
      </c>
    </row>
    <row r="95" spans="4:13" ht="16.5" thickBot="1" x14ac:dyDescent="0.3">
      <c r="D95" s="309"/>
      <c r="E95" s="309"/>
      <c r="F95" s="309"/>
      <c r="G95" s="309"/>
      <c r="H95" s="310"/>
      <c r="I95" s="165">
        <v>7</v>
      </c>
      <c r="J95" s="165">
        <v>1973</v>
      </c>
      <c r="K95" s="303"/>
      <c r="L95" s="165">
        <v>8</v>
      </c>
      <c r="M95" s="165">
        <v>2032</v>
      </c>
    </row>
    <row r="96" spans="4:13" ht="16.5" thickBot="1" x14ac:dyDescent="0.3">
      <c r="D96" s="309"/>
      <c r="E96" s="309"/>
      <c r="F96" s="309"/>
      <c r="G96" s="309"/>
      <c r="H96" s="310"/>
      <c r="I96" s="165">
        <v>8</v>
      </c>
      <c r="J96" s="165">
        <v>1973</v>
      </c>
      <c r="K96" s="303"/>
      <c r="L96" s="165">
        <v>9</v>
      </c>
      <c r="M96" s="165">
        <v>2032</v>
      </c>
    </row>
    <row r="97" spans="4:13" ht="16.5" thickBot="1" x14ac:dyDescent="0.3">
      <c r="D97" s="309"/>
      <c r="E97" s="309"/>
      <c r="F97" s="309"/>
      <c r="G97" s="309"/>
      <c r="H97" s="310"/>
      <c r="I97" s="165">
        <v>9</v>
      </c>
      <c r="J97" s="165">
        <v>1973</v>
      </c>
      <c r="K97" s="303"/>
      <c r="L97" s="165">
        <v>10</v>
      </c>
      <c r="M97" s="165">
        <v>2032</v>
      </c>
    </row>
    <row r="98" spans="4:13" ht="16.5" thickBot="1" x14ac:dyDescent="0.3">
      <c r="D98" s="309"/>
      <c r="E98" s="309"/>
      <c r="F98" s="309"/>
      <c r="G98" s="309"/>
      <c r="H98" s="310"/>
      <c r="I98" s="165">
        <v>10</v>
      </c>
      <c r="J98" s="165">
        <v>1973</v>
      </c>
      <c r="K98" s="303"/>
      <c r="L98" s="165">
        <v>11</v>
      </c>
      <c r="M98" s="165">
        <v>2032</v>
      </c>
    </row>
    <row r="99" spans="4:13" ht="16.5" thickBot="1" x14ac:dyDescent="0.3">
      <c r="D99" s="309"/>
      <c r="E99" s="309"/>
      <c r="F99" s="309"/>
      <c r="G99" s="309"/>
      <c r="H99" s="310"/>
      <c r="I99" s="165">
        <v>11</v>
      </c>
      <c r="J99" s="165">
        <v>1973</v>
      </c>
      <c r="K99" s="303"/>
      <c r="L99" s="165">
        <v>12</v>
      </c>
      <c r="M99" s="165">
        <v>2032</v>
      </c>
    </row>
    <row r="100" spans="4:13" ht="16.5" thickBot="1" x14ac:dyDescent="0.3">
      <c r="D100" s="309"/>
      <c r="E100" s="309"/>
      <c r="F100" s="309"/>
      <c r="G100" s="309"/>
      <c r="H100" s="310"/>
      <c r="I100" s="165">
        <v>12</v>
      </c>
      <c r="J100" s="165">
        <v>1973</v>
      </c>
      <c r="K100" s="304"/>
      <c r="L100" s="166">
        <v>1</v>
      </c>
      <c r="M100" s="165">
        <v>2033</v>
      </c>
    </row>
    <row r="101" spans="4:13" ht="16.5" thickBot="1" x14ac:dyDescent="0.3">
      <c r="D101" s="309"/>
      <c r="E101" s="309"/>
      <c r="F101" s="309"/>
      <c r="G101" s="309"/>
      <c r="H101" s="310"/>
      <c r="I101" s="165">
        <v>1</v>
      </c>
      <c r="J101" s="165">
        <v>1974</v>
      </c>
      <c r="K101" s="302" t="s">
        <v>100</v>
      </c>
      <c r="L101" s="165">
        <v>6</v>
      </c>
      <c r="M101" s="165">
        <v>2033</v>
      </c>
    </row>
    <row r="102" spans="4:13" ht="16.5" thickBot="1" x14ac:dyDescent="0.3">
      <c r="D102" s="309"/>
      <c r="E102" s="309"/>
      <c r="F102" s="309"/>
      <c r="G102" s="309"/>
      <c r="H102" s="310"/>
      <c r="I102" s="165">
        <v>2</v>
      </c>
      <c r="J102" s="165">
        <v>1974</v>
      </c>
      <c r="K102" s="303"/>
      <c r="L102" s="165">
        <v>7</v>
      </c>
      <c r="M102" s="165">
        <v>2033</v>
      </c>
    </row>
    <row r="103" spans="4:13" ht="16.5" thickBot="1" x14ac:dyDescent="0.3">
      <c r="D103" s="309"/>
      <c r="E103" s="309"/>
      <c r="F103" s="309"/>
      <c r="G103" s="309"/>
      <c r="H103" s="310"/>
      <c r="I103" s="165">
        <v>3</v>
      </c>
      <c r="J103" s="165">
        <v>1974</v>
      </c>
      <c r="K103" s="303"/>
      <c r="L103" s="165">
        <v>8</v>
      </c>
      <c r="M103" s="165">
        <v>2033</v>
      </c>
    </row>
    <row r="104" spans="4:13" ht="16.5" thickBot="1" x14ac:dyDescent="0.3">
      <c r="D104" s="309"/>
      <c r="E104" s="309"/>
      <c r="F104" s="309"/>
      <c r="G104" s="309"/>
      <c r="H104" s="310"/>
      <c r="I104" s="165">
        <v>4</v>
      </c>
      <c r="J104" s="165">
        <v>1974</v>
      </c>
      <c r="K104" s="303"/>
      <c r="L104" s="165">
        <v>9</v>
      </c>
      <c r="M104" s="165">
        <v>2033</v>
      </c>
    </row>
    <row r="105" spans="4:13" ht="16.5" thickBot="1" x14ac:dyDescent="0.3">
      <c r="D105" s="309"/>
      <c r="E105" s="309"/>
      <c r="F105" s="309"/>
      <c r="G105" s="309"/>
      <c r="H105" s="310"/>
      <c r="I105" s="165">
        <v>5</v>
      </c>
      <c r="J105" s="165">
        <v>1974</v>
      </c>
      <c r="K105" s="303"/>
      <c r="L105" s="165">
        <v>10</v>
      </c>
      <c r="M105" s="165">
        <v>2033</v>
      </c>
    </row>
    <row r="106" spans="4:13" ht="16.5" thickBot="1" x14ac:dyDescent="0.3">
      <c r="D106" s="309"/>
      <c r="E106" s="309"/>
      <c r="F106" s="309"/>
      <c r="G106" s="309"/>
      <c r="H106" s="310"/>
      <c r="I106" s="165">
        <v>6</v>
      </c>
      <c r="J106" s="165">
        <v>1974</v>
      </c>
      <c r="K106" s="303"/>
      <c r="L106" s="165">
        <v>11</v>
      </c>
      <c r="M106" s="165">
        <v>2033</v>
      </c>
    </row>
    <row r="107" spans="4:13" ht="16.5" thickBot="1" x14ac:dyDescent="0.3">
      <c r="D107" s="309"/>
      <c r="E107" s="309"/>
      <c r="F107" s="309"/>
      <c r="G107" s="309"/>
      <c r="H107" s="310"/>
      <c r="I107" s="165">
        <v>7</v>
      </c>
      <c r="J107" s="165">
        <v>1974</v>
      </c>
      <c r="K107" s="303"/>
      <c r="L107" s="165">
        <v>12</v>
      </c>
      <c r="M107" s="165">
        <v>2033</v>
      </c>
    </row>
    <row r="108" spans="4:13" ht="16.5" thickBot="1" x14ac:dyDescent="0.3">
      <c r="D108" s="309"/>
      <c r="E108" s="309"/>
      <c r="F108" s="309"/>
      <c r="G108" s="309"/>
      <c r="H108" s="310"/>
      <c r="I108" s="165">
        <v>8</v>
      </c>
      <c r="J108" s="165">
        <v>1974</v>
      </c>
      <c r="K108" s="304"/>
      <c r="L108" s="166">
        <v>1</v>
      </c>
      <c r="M108" s="165">
        <v>2034</v>
      </c>
    </row>
    <row r="109" spans="4:13" ht="16.5" thickBot="1" x14ac:dyDescent="0.3">
      <c r="D109" s="309"/>
      <c r="E109" s="309"/>
      <c r="F109" s="309"/>
      <c r="G109" s="309"/>
      <c r="H109" s="310"/>
      <c r="I109" s="165">
        <v>9</v>
      </c>
      <c r="J109" s="165">
        <v>1974</v>
      </c>
      <c r="K109" s="302" t="s">
        <v>101</v>
      </c>
      <c r="L109" s="165">
        <v>6</v>
      </c>
      <c r="M109" s="165">
        <v>2034</v>
      </c>
    </row>
    <row r="110" spans="4:13" ht="16.5" thickBot="1" x14ac:dyDescent="0.3">
      <c r="D110" s="309"/>
      <c r="E110" s="309"/>
      <c r="F110" s="309"/>
      <c r="G110" s="309"/>
      <c r="H110" s="310"/>
      <c r="I110" s="165">
        <v>10</v>
      </c>
      <c r="J110" s="165">
        <v>1974</v>
      </c>
      <c r="K110" s="303"/>
      <c r="L110" s="165">
        <v>7</v>
      </c>
      <c r="M110" s="165">
        <v>2034</v>
      </c>
    </row>
    <row r="111" spans="4:13" ht="16.5" thickBot="1" x14ac:dyDescent="0.3">
      <c r="D111" s="309"/>
      <c r="E111" s="309"/>
      <c r="F111" s="309"/>
      <c r="G111" s="309"/>
      <c r="H111" s="310"/>
      <c r="I111" s="165">
        <v>11</v>
      </c>
      <c r="J111" s="165">
        <v>1974</v>
      </c>
      <c r="K111" s="303"/>
      <c r="L111" s="165">
        <v>8</v>
      </c>
      <c r="M111" s="165">
        <v>2034</v>
      </c>
    </row>
    <row r="112" spans="4:13" ht="16.5" thickBot="1" x14ac:dyDescent="0.3">
      <c r="D112" s="309"/>
      <c r="E112" s="309"/>
      <c r="F112" s="309"/>
      <c r="G112" s="309"/>
      <c r="H112" s="310"/>
      <c r="I112" s="165">
        <v>12</v>
      </c>
      <c r="J112" s="165">
        <v>1974</v>
      </c>
      <c r="K112" s="303"/>
      <c r="L112" s="165">
        <v>9</v>
      </c>
      <c r="M112" s="165">
        <v>2034</v>
      </c>
    </row>
    <row r="113" spans="4:13" ht="16.5" thickBot="1" x14ac:dyDescent="0.3">
      <c r="D113" s="309"/>
      <c r="E113" s="309"/>
      <c r="F113" s="309"/>
      <c r="G113" s="309"/>
      <c r="H113" s="310"/>
      <c r="I113" s="165">
        <v>1</v>
      </c>
      <c r="J113" s="165">
        <v>1975</v>
      </c>
      <c r="K113" s="303"/>
      <c r="L113" s="165">
        <v>10</v>
      </c>
      <c r="M113" s="165">
        <v>2034</v>
      </c>
    </row>
    <row r="114" spans="4:13" ht="16.5" thickBot="1" x14ac:dyDescent="0.3">
      <c r="D114" s="309"/>
      <c r="E114" s="309"/>
      <c r="F114" s="309"/>
      <c r="G114" s="309"/>
      <c r="H114" s="310"/>
      <c r="I114" s="165">
        <v>2</v>
      </c>
      <c r="J114" s="165">
        <v>1975</v>
      </c>
      <c r="K114" s="303"/>
      <c r="L114" s="165">
        <v>11</v>
      </c>
      <c r="M114" s="165">
        <v>2034</v>
      </c>
    </row>
    <row r="115" spans="4:13" ht="16.5" thickBot="1" x14ac:dyDescent="0.3">
      <c r="D115" s="309"/>
      <c r="E115" s="309"/>
      <c r="F115" s="309"/>
      <c r="G115" s="309"/>
      <c r="H115" s="310"/>
      <c r="I115" s="165">
        <v>3</v>
      </c>
      <c r="J115" s="165">
        <v>1975</v>
      </c>
      <c r="K115" s="303"/>
      <c r="L115" s="165">
        <v>12</v>
      </c>
      <c r="M115" s="165">
        <v>2034</v>
      </c>
    </row>
    <row r="116" spans="4:13" ht="16.5" thickBot="1" x14ac:dyDescent="0.3">
      <c r="D116" s="309"/>
      <c r="E116" s="309"/>
      <c r="F116" s="309"/>
      <c r="G116" s="309"/>
      <c r="H116" s="310"/>
      <c r="I116" s="165">
        <v>4</v>
      </c>
      <c r="J116" s="165">
        <v>1975</v>
      </c>
      <c r="K116" s="304"/>
      <c r="L116" s="166">
        <v>1</v>
      </c>
      <c r="M116" s="165">
        <v>2035</v>
      </c>
    </row>
    <row r="117" spans="4:13" ht="16.5" thickBot="1" x14ac:dyDescent="0.3">
      <c r="D117" s="309"/>
      <c r="E117" s="309"/>
      <c r="F117" s="309"/>
      <c r="G117" s="309"/>
      <c r="H117" s="310"/>
      <c r="I117" s="305" t="s">
        <v>102</v>
      </c>
      <c r="J117" s="306"/>
      <c r="K117" s="165" t="s">
        <v>103</v>
      </c>
      <c r="L117" s="305" t="s">
        <v>104</v>
      </c>
      <c r="M117" s="306"/>
    </row>
  </sheetData>
  <mergeCells count="34">
    <mergeCell ref="D68:E68"/>
    <mergeCell ref="G68:H68"/>
    <mergeCell ref="L117:M117"/>
    <mergeCell ref="D69:H117"/>
    <mergeCell ref="K69:K76"/>
    <mergeCell ref="K77:K84"/>
    <mergeCell ref="K85:K92"/>
    <mergeCell ref="K93:K100"/>
    <mergeCell ref="K101:K108"/>
    <mergeCell ref="K109:K116"/>
    <mergeCell ref="I117:J117"/>
    <mergeCell ref="F4:F13"/>
    <mergeCell ref="K4:K12"/>
    <mergeCell ref="K13:K20"/>
    <mergeCell ref="F14:F22"/>
    <mergeCell ref="K21:K28"/>
    <mergeCell ref="F23:F31"/>
    <mergeCell ref="K29:K36"/>
    <mergeCell ref="F32:F40"/>
    <mergeCell ref="K37:K44"/>
    <mergeCell ref="F41:F49"/>
    <mergeCell ref="K45:K52"/>
    <mergeCell ref="F50:F58"/>
    <mergeCell ref="K53:K60"/>
    <mergeCell ref="F59:F67"/>
    <mergeCell ref="K61:K68"/>
    <mergeCell ref="D1:H1"/>
    <mergeCell ref="I1:M1"/>
    <mergeCell ref="D2:E2"/>
    <mergeCell ref="F2:F3"/>
    <mergeCell ref="G2:H2"/>
    <mergeCell ref="I2:J2"/>
    <mergeCell ref="K2:K3"/>
    <mergeCell ref="L2:M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D1:M116"/>
  <sheetViews>
    <sheetView topLeftCell="A52" workbookViewId="0">
      <selection activeCell="P11" sqref="P11"/>
    </sheetView>
  </sheetViews>
  <sheetFormatPr defaultRowHeight="15.75" x14ac:dyDescent="0.25"/>
  <sheetData>
    <row r="1" spans="4:13" ht="16.5" thickBot="1" x14ac:dyDescent="0.3">
      <c r="D1" s="311" t="s">
        <v>71</v>
      </c>
      <c r="E1" s="312"/>
      <c r="F1" s="312"/>
      <c r="G1" s="312"/>
      <c r="H1" s="313"/>
      <c r="I1" s="311" t="s">
        <v>72</v>
      </c>
      <c r="J1" s="312"/>
      <c r="K1" s="312"/>
      <c r="L1" s="312"/>
      <c r="M1" s="313"/>
    </row>
    <row r="2" spans="4:13" ht="24" customHeight="1" thickBot="1" x14ac:dyDescent="0.3">
      <c r="D2" s="311" t="s">
        <v>73</v>
      </c>
      <c r="E2" s="313"/>
      <c r="F2" s="314" t="s">
        <v>74</v>
      </c>
      <c r="G2" s="311" t="s">
        <v>75</v>
      </c>
      <c r="H2" s="313"/>
      <c r="I2" s="311" t="s">
        <v>73</v>
      </c>
      <c r="J2" s="313"/>
      <c r="K2" s="314" t="s">
        <v>74</v>
      </c>
      <c r="L2" s="311" t="s">
        <v>75</v>
      </c>
      <c r="M2" s="313"/>
    </row>
    <row r="3" spans="4:13" ht="16.5" thickBot="1" x14ac:dyDescent="0.3">
      <c r="D3" s="169" t="s">
        <v>76</v>
      </c>
      <c r="E3" s="170" t="s">
        <v>77</v>
      </c>
      <c r="F3" s="315"/>
      <c r="G3" s="170" t="s">
        <v>76</v>
      </c>
      <c r="H3" s="170" t="s">
        <v>77</v>
      </c>
      <c r="I3" s="170" t="s">
        <v>76</v>
      </c>
      <c r="J3" s="170" t="s">
        <v>77</v>
      </c>
      <c r="K3" s="315"/>
      <c r="L3" s="170" t="s">
        <v>76</v>
      </c>
      <c r="M3" s="170" t="s">
        <v>77</v>
      </c>
    </row>
    <row r="4" spans="4:13" ht="16.5" thickBot="1" x14ac:dyDescent="0.3">
      <c r="D4" s="171">
        <v>1</v>
      </c>
      <c r="E4" s="172">
        <v>1966</v>
      </c>
      <c r="F4" s="316" t="s">
        <v>105</v>
      </c>
      <c r="G4" s="172">
        <v>5</v>
      </c>
      <c r="H4" s="172">
        <v>2021</v>
      </c>
      <c r="I4" s="172">
        <v>1</v>
      </c>
      <c r="J4" s="172">
        <v>1971</v>
      </c>
      <c r="K4" s="316" t="s">
        <v>106</v>
      </c>
      <c r="L4" s="172">
        <v>6</v>
      </c>
      <c r="M4" s="172">
        <v>2021</v>
      </c>
    </row>
    <row r="5" spans="4:13" ht="16.5" thickBot="1" x14ac:dyDescent="0.3">
      <c r="D5" s="171">
        <v>2</v>
      </c>
      <c r="E5" s="172">
        <v>1966</v>
      </c>
      <c r="F5" s="317"/>
      <c r="G5" s="172">
        <v>6</v>
      </c>
      <c r="H5" s="172">
        <v>2021</v>
      </c>
      <c r="I5" s="172">
        <v>2</v>
      </c>
      <c r="J5" s="172">
        <v>1971</v>
      </c>
      <c r="K5" s="317"/>
      <c r="L5" s="172">
        <v>7</v>
      </c>
      <c r="M5" s="172">
        <v>2021</v>
      </c>
    </row>
    <row r="6" spans="4:13" ht="16.5" thickBot="1" x14ac:dyDescent="0.3">
      <c r="D6" s="171">
        <v>3</v>
      </c>
      <c r="E6" s="172">
        <v>1966</v>
      </c>
      <c r="F6" s="317"/>
      <c r="G6" s="172">
        <v>7</v>
      </c>
      <c r="H6" s="172">
        <v>2021</v>
      </c>
      <c r="I6" s="172">
        <v>3</v>
      </c>
      <c r="J6" s="172">
        <v>1971</v>
      </c>
      <c r="K6" s="317"/>
      <c r="L6" s="172">
        <v>8</v>
      </c>
      <c r="M6" s="172">
        <v>2021</v>
      </c>
    </row>
    <row r="7" spans="4:13" ht="16.5" thickBot="1" x14ac:dyDescent="0.3">
      <c r="D7" s="171">
        <v>4</v>
      </c>
      <c r="E7" s="172">
        <v>1966</v>
      </c>
      <c r="F7" s="317"/>
      <c r="G7" s="172">
        <v>8</v>
      </c>
      <c r="H7" s="172">
        <v>2021</v>
      </c>
      <c r="I7" s="172">
        <v>4</v>
      </c>
      <c r="J7" s="172">
        <v>1971</v>
      </c>
      <c r="K7" s="317"/>
      <c r="L7" s="172">
        <v>9</v>
      </c>
      <c r="M7" s="172">
        <v>2021</v>
      </c>
    </row>
    <row r="8" spans="4:13" ht="16.5" thickBot="1" x14ac:dyDescent="0.3">
      <c r="D8" s="171">
        <v>5</v>
      </c>
      <c r="E8" s="172">
        <v>1966</v>
      </c>
      <c r="F8" s="317"/>
      <c r="G8" s="172">
        <v>9</v>
      </c>
      <c r="H8" s="172">
        <v>2021</v>
      </c>
      <c r="I8" s="172">
        <v>5</v>
      </c>
      <c r="J8" s="172">
        <v>1971</v>
      </c>
      <c r="K8" s="317"/>
      <c r="L8" s="172">
        <v>10</v>
      </c>
      <c r="M8" s="172">
        <v>2021</v>
      </c>
    </row>
    <row r="9" spans="4:13" ht="16.5" thickBot="1" x14ac:dyDescent="0.3">
      <c r="D9" s="171">
        <v>6</v>
      </c>
      <c r="E9" s="172">
        <v>1966</v>
      </c>
      <c r="F9" s="317"/>
      <c r="G9" s="172">
        <v>10</v>
      </c>
      <c r="H9" s="172">
        <v>2021</v>
      </c>
      <c r="I9" s="172">
        <v>6</v>
      </c>
      <c r="J9" s="172">
        <v>1971</v>
      </c>
      <c r="K9" s="317"/>
      <c r="L9" s="172">
        <v>11</v>
      </c>
      <c r="M9" s="172">
        <v>2021</v>
      </c>
    </row>
    <row r="10" spans="4:13" ht="16.5" thickBot="1" x14ac:dyDescent="0.3">
      <c r="D10" s="171">
        <v>7</v>
      </c>
      <c r="E10" s="172">
        <v>1966</v>
      </c>
      <c r="F10" s="317"/>
      <c r="G10" s="172">
        <v>11</v>
      </c>
      <c r="H10" s="172">
        <v>2021</v>
      </c>
      <c r="I10" s="172">
        <v>7</v>
      </c>
      <c r="J10" s="172">
        <v>1971</v>
      </c>
      <c r="K10" s="317"/>
      <c r="L10" s="172">
        <v>12</v>
      </c>
      <c r="M10" s="172">
        <v>2021</v>
      </c>
    </row>
    <row r="11" spans="4:13" ht="16.5" thickBot="1" x14ac:dyDescent="0.3">
      <c r="D11" s="171">
        <v>8</v>
      </c>
      <c r="E11" s="172">
        <v>1966</v>
      </c>
      <c r="F11" s="317"/>
      <c r="G11" s="172">
        <v>12</v>
      </c>
      <c r="H11" s="172">
        <v>2021</v>
      </c>
      <c r="I11" s="172">
        <v>8</v>
      </c>
      <c r="J11" s="172">
        <v>1971</v>
      </c>
      <c r="K11" s="318"/>
      <c r="L11" s="170">
        <v>1</v>
      </c>
      <c r="M11" s="172">
        <v>2022</v>
      </c>
    </row>
    <row r="12" spans="4:13" ht="16.5" thickBot="1" x14ac:dyDescent="0.3">
      <c r="D12" s="171">
        <v>9</v>
      </c>
      <c r="E12" s="172">
        <v>1966</v>
      </c>
      <c r="F12" s="318"/>
      <c r="G12" s="170">
        <v>1</v>
      </c>
      <c r="H12" s="172">
        <v>2022</v>
      </c>
      <c r="I12" s="172">
        <v>9</v>
      </c>
      <c r="J12" s="172">
        <v>1971</v>
      </c>
      <c r="K12" s="316" t="s">
        <v>107</v>
      </c>
      <c r="L12" s="172">
        <v>6</v>
      </c>
      <c r="M12" s="172">
        <v>2022</v>
      </c>
    </row>
    <row r="13" spans="4:13" ht="16.5" thickBot="1" x14ac:dyDescent="0.3">
      <c r="D13" s="171">
        <v>10</v>
      </c>
      <c r="E13" s="172">
        <v>1966</v>
      </c>
      <c r="F13" s="316" t="s">
        <v>108</v>
      </c>
      <c r="G13" s="172">
        <v>5</v>
      </c>
      <c r="H13" s="172">
        <v>2022</v>
      </c>
      <c r="I13" s="172">
        <v>10</v>
      </c>
      <c r="J13" s="172">
        <v>1971</v>
      </c>
      <c r="K13" s="317"/>
      <c r="L13" s="172">
        <v>7</v>
      </c>
      <c r="M13" s="172">
        <v>2022</v>
      </c>
    </row>
    <row r="14" spans="4:13" ht="16.5" thickBot="1" x14ac:dyDescent="0.3">
      <c r="D14" s="171">
        <v>11</v>
      </c>
      <c r="E14" s="172">
        <v>1966</v>
      </c>
      <c r="F14" s="317"/>
      <c r="G14" s="172">
        <v>6</v>
      </c>
      <c r="H14" s="172">
        <v>2022</v>
      </c>
      <c r="I14" s="172">
        <v>11</v>
      </c>
      <c r="J14" s="172">
        <v>1971</v>
      </c>
      <c r="K14" s="317"/>
      <c r="L14" s="172">
        <v>8</v>
      </c>
      <c r="M14" s="172">
        <v>2022</v>
      </c>
    </row>
    <row r="15" spans="4:13" ht="16.5" thickBot="1" x14ac:dyDescent="0.3">
      <c r="D15" s="171">
        <v>12</v>
      </c>
      <c r="E15" s="172">
        <v>1966</v>
      </c>
      <c r="F15" s="317"/>
      <c r="G15" s="172">
        <v>7</v>
      </c>
      <c r="H15" s="172">
        <v>2022</v>
      </c>
      <c r="I15" s="172">
        <v>12</v>
      </c>
      <c r="J15" s="172">
        <v>1971</v>
      </c>
      <c r="K15" s="317"/>
      <c r="L15" s="172">
        <v>9</v>
      </c>
      <c r="M15" s="172">
        <v>2022</v>
      </c>
    </row>
    <row r="16" spans="4:13" ht="16.5" thickBot="1" x14ac:dyDescent="0.3">
      <c r="D16" s="171">
        <v>1</v>
      </c>
      <c r="E16" s="172">
        <v>1967</v>
      </c>
      <c r="F16" s="317"/>
      <c r="G16" s="172">
        <v>8</v>
      </c>
      <c r="H16" s="172">
        <v>2022</v>
      </c>
      <c r="I16" s="172">
        <v>1</v>
      </c>
      <c r="J16" s="172">
        <v>1972</v>
      </c>
      <c r="K16" s="317"/>
      <c r="L16" s="172">
        <v>10</v>
      </c>
      <c r="M16" s="172">
        <v>2022</v>
      </c>
    </row>
    <row r="17" spans="4:13" ht="16.5" thickBot="1" x14ac:dyDescent="0.3">
      <c r="D17" s="171">
        <v>2</v>
      </c>
      <c r="E17" s="172">
        <v>1967</v>
      </c>
      <c r="F17" s="317"/>
      <c r="G17" s="172">
        <v>9</v>
      </c>
      <c r="H17" s="172">
        <v>2022</v>
      </c>
      <c r="I17" s="172">
        <v>2</v>
      </c>
      <c r="J17" s="172">
        <v>1972</v>
      </c>
      <c r="K17" s="317"/>
      <c r="L17" s="172">
        <v>11</v>
      </c>
      <c r="M17" s="172">
        <v>2022</v>
      </c>
    </row>
    <row r="18" spans="4:13" ht="16.5" thickBot="1" x14ac:dyDescent="0.3">
      <c r="D18" s="171">
        <v>3</v>
      </c>
      <c r="E18" s="172">
        <v>1967</v>
      </c>
      <c r="F18" s="317"/>
      <c r="G18" s="172">
        <v>10</v>
      </c>
      <c r="H18" s="172">
        <v>2022</v>
      </c>
      <c r="I18" s="172">
        <v>3</v>
      </c>
      <c r="J18" s="172">
        <v>1972</v>
      </c>
      <c r="K18" s="317"/>
      <c r="L18" s="172">
        <v>12</v>
      </c>
      <c r="M18" s="172">
        <v>2022</v>
      </c>
    </row>
    <row r="19" spans="4:13" ht="16.5" thickBot="1" x14ac:dyDescent="0.3">
      <c r="D19" s="171">
        <v>4</v>
      </c>
      <c r="E19" s="172">
        <v>1967</v>
      </c>
      <c r="F19" s="317"/>
      <c r="G19" s="172">
        <v>11</v>
      </c>
      <c r="H19" s="172">
        <v>2022</v>
      </c>
      <c r="I19" s="172">
        <v>4</v>
      </c>
      <c r="J19" s="172">
        <v>1972</v>
      </c>
      <c r="K19" s="318"/>
      <c r="L19" s="170">
        <v>1</v>
      </c>
      <c r="M19" s="172">
        <v>2023</v>
      </c>
    </row>
    <row r="20" spans="4:13" ht="16.5" thickBot="1" x14ac:dyDescent="0.3">
      <c r="D20" s="171">
        <v>5</v>
      </c>
      <c r="E20" s="172">
        <v>1967</v>
      </c>
      <c r="F20" s="317"/>
      <c r="G20" s="172">
        <v>12</v>
      </c>
      <c r="H20" s="172">
        <v>2022</v>
      </c>
      <c r="I20" s="172">
        <v>5</v>
      </c>
      <c r="J20" s="172">
        <v>1972</v>
      </c>
      <c r="K20" s="316" t="s">
        <v>109</v>
      </c>
      <c r="L20" s="172">
        <v>6</v>
      </c>
      <c r="M20" s="172">
        <v>2023</v>
      </c>
    </row>
    <row r="21" spans="4:13" ht="16.5" thickBot="1" x14ac:dyDescent="0.3">
      <c r="D21" s="171">
        <v>6</v>
      </c>
      <c r="E21" s="172">
        <v>1967</v>
      </c>
      <c r="F21" s="318"/>
      <c r="G21" s="170">
        <v>1</v>
      </c>
      <c r="H21" s="172">
        <v>2023</v>
      </c>
      <c r="I21" s="172">
        <v>6</v>
      </c>
      <c r="J21" s="172">
        <v>1972</v>
      </c>
      <c r="K21" s="317"/>
      <c r="L21" s="172">
        <v>7</v>
      </c>
      <c r="M21" s="172">
        <v>2023</v>
      </c>
    </row>
    <row r="22" spans="4:13" ht="16.5" thickBot="1" x14ac:dyDescent="0.3">
      <c r="D22" s="171">
        <v>7</v>
      </c>
      <c r="E22" s="172">
        <v>1967</v>
      </c>
      <c r="F22" s="316" t="s">
        <v>110</v>
      </c>
      <c r="G22" s="172">
        <v>5</v>
      </c>
      <c r="H22" s="172">
        <v>2023</v>
      </c>
      <c r="I22" s="172">
        <v>7</v>
      </c>
      <c r="J22" s="172">
        <v>1972</v>
      </c>
      <c r="K22" s="317"/>
      <c r="L22" s="172">
        <v>8</v>
      </c>
      <c r="M22" s="172">
        <v>2023</v>
      </c>
    </row>
    <row r="23" spans="4:13" ht="16.5" thickBot="1" x14ac:dyDescent="0.3">
      <c r="D23" s="171">
        <v>8</v>
      </c>
      <c r="E23" s="172">
        <v>1967</v>
      </c>
      <c r="F23" s="317"/>
      <c r="G23" s="172">
        <v>6</v>
      </c>
      <c r="H23" s="172">
        <v>2023</v>
      </c>
      <c r="I23" s="172">
        <v>8</v>
      </c>
      <c r="J23" s="172">
        <v>1972</v>
      </c>
      <c r="K23" s="317"/>
      <c r="L23" s="172">
        <v>9</v>
      </c>
      <c r="M23" s="172">
        <v>2023</v>
      </c>
    </row>
    <row r="24" spans="4:13" ht="16.5" thickBot="1" x14ac:dyDescent="0.3">
      <c r="D24" s="171">
        <v>9</v>
      </c>
      <c r="E24" s="172">
        <v>1967</v>
      </c>
      <c r="F24" s="317"/>
      <c r="G24" s="172">
        <v>7</v>
      </c>
      <c r="H24" s="172">
        <v>2023</v>
      </c>
      <c r="I24" s="172">
        <v>9</v>
      </c>
      <c r="J24" s="172">
        <v>1972</v>
      </c>
      <c r="K24" s="317"/>
      <c r="L24" s="172">
        <v>10</v>
      </c>
      <c r="M24" s="172">
        <v>2023</v>
      </c>
    </row>
    <row r="25" spans="4:13" ht="16.5" thickBot="1" x14ac:dyDescent="0.3">
      <c r="D25" s="171">
        <v>10</v>
      </c>
      <c r="E25" s="172">
        <v>1967</v>
      </c>
      <c r="F25" s="317"/>
      <c r="G25" s="172">
        <v>8</v>
      </c>
      <c r="H25" s="172">
        <v>2023</v>
      </c>
      <c r="I25" s="172">
        <v>10</v>
      </c>
      <c r="J25" s="172">
        <v>1972</v>
      </c>
      <c r="K25" s="317"/>
      <c r="L25" s="172">
        <v>11</v>
      </c>
      <c r="M25" s="172">
        <v>2023</v>
      </c>
    </row>
    <row r="26" spans="4:13" ht="16.5" thickBot="1" x14ac:dyDescent="0.3">
      <c r="D26" s="171">
        <v>11</v>
      </c>
      <c r="E26" s="172">
        <v>1967</v>
      </c>
      <c r="F26" s="317"/>
      <c r="G26" s="172">
        <v>9</v>
      </c>
      <c r="H26" s="172">
        <v>2023</v>
      </c>
      <c r="I26" s="172">
        <v>11</v>
      </c>
      <c r="J26" s="172">
        <v>1972</v>
      </c>
      <c r="K26" s="317"/>
      <c r="L26" s="172">
        <v>12</v>
      </c>
      <c r="M26" s="172">
        <v>2023</v>
      </c>
    </row>
    <row r="27" spans="4:13" ht="16.5" thickBot="1" x14ac:dyDescent="0.3">
      <c r="D27" s="171">
        <v>12</v>
      </c>
      <c r="E27" s="172">
        <v>1967</v>
      </c>
      <c r="F27" s="317"/>
      <c r="G27" s="172">
        <v>10</v>
      </c>
      <c r="H27" s="172">
        <v>2023</v>
      </c>
      <c r="I27" s="172">
        <v>12</v>
      </c>
      <c r="J27" s="172">
        <v>1972</v>
      </c>
      <c r="K27" s="318"/>
      <c r="L27" s="170">
        <v>1</v>
      </c>
      <c r="M27" s="172">
        <v>2024</v>
      </c>
    </row>
    <row r="28" spans="4:13" ht="16.5" thickBot="1" x14ac:dyDescent="0.3">
      <c r="D28" s="171">
        <v>1</v>
      </c>
      <c r="E28" s="172">
        <v>1968</v>
      </c>
      <c r="F28" s="317"/>
      <c r="G28" s="172">
        <v>11</v>
      </c>
      <c r="H28" s="172">
        <v>2023</v>
      </c>
      <c r="I28" s="172">
        <v>1</v>
      </c>
      <c r="J28" s="172">
        <v>1973</v>
      </c>
      <c r="K28" s="316" t="s">
        <v>111</v>
      </c>
      <c r="L28" s="172">
        <v>6</v>
      </c>
      <c r="M28" s="172">
        <v>2024</v>
      </c>
    </row>
    <row r="29" spans="4:13" ht="16.5" thickBot="1" x14ac:dyDescent="0.3">
      <c r="D29" s="171">
        <v>2</v>
      </c>
      <c r="E29" s="172">
        <v>1968</v>
      </c>
      <c r="F29" s="317"/>
      <c r="G29" s="172">
        <v>12</v>
      </c>
      <c r="H29" s="172">
        <v>2023</v>
      </c>
      <c r="I29" s="172">
        <v>2</v>
      </c>
      <c r="J29" s="172">
        <v>1973</v>
      </c>
      <c r="K29" s="317"/>
      <c r="L29" s="172">
        <v>7</v>
      </c>
      <c r="M29" s="172">
        <v>2024</v>
      </c>
    </row>
    <row r="30" spans="4:13" ht="16.5" thickBot="1" x14ac:dyDescent="0.3">
      <c r="D30" s="171">
        <v>3</v>
      </c>
      <c r="E30" s="172">
        <v>1968</v>
      </c>
      <c r="F30" s="318"/>
      <c r="G30" s="170">
        <v>1</v>
      </c>
      <c r="H30" s="172">
        <v>2024</v>
      </c>
      <c r="I30" s="172">
        <v>3</v>
      </c>
      <c r="J30" s="172">
        <v>1973</v>
      </c>
      <c r="K30" s="317"/>
      <c r="L30" s="172">
        <v>8</v>
      </c>
      <c r="M30" s="172">
        <v>2024</v>
      </c>
    </row>
    <row r="31" spans="4:13" ht="16.5" thickBot="1" x14ac:dyDescent="0.3">
      <c r="D31" s="171">
        <v>4</v>
      </c>
      <c r="E31" s="172">
        <v>1968</v>
      </c>
      <c r="F31" s="316" t="s">
        <v>82</v>
      </c>
      <c r="G31" s="172">
        <v>5</v>
      </c>
      <c r="H31" s="172">
        <v>2024</v>
      </c>
      <c r="I31" s="172">
        <v>4</v>
      </c>
      <c r="J31" s="172">
        <v>1973</v>
      </c>
      <c r="K31" s="317"/>
      <c r="L31" s="172">
        <v>9</v>
      </c>
      <c r="M31" s="172">
        <v>2024</v>
      </c>
    </row>
    <row r="32" spans="4:13" ht="16.5" thickBot="1" x14ac:dyDescent="0.3">
      <c r="D32" s="171">
        <v>5</v>
      </c>
      <c r="E32" s="172">
        <v>1968</v>
      </c>
      <c r="F32" s="317"/>
      <c r="G32" s="172">
        <v>6</v>
      </c>
      <c r="H32" s="172">
        <v>2024</v>
      </c>
      <c r="I32" s="172">
        <v>5</v>
      </c>
      <c r="J32" s="172">
        <v>1973</v>
      </c>
      <c r="K32" s="317"/>
      <c r="L32" s="172">
        <v>10</v>
      </c>
      <c r="M32" s="172">
        <v>2024</v>
      </c>
    </row>
    <row r="33" spans="4:13" ht="16.5" thickBot="1" x14ac:dyDescent="0.3">
      <c r="D33" s="171">
        <v>6</v>
      </c>
      <c r="E33" s="172">
        <v>1968</v>
      </c>
      <c r="F33" s="317"/>
      <c r="G33" s="172">
        <v>7</v>
      </c>
      <c r="H33" s="172">
        <v>2024</v>
      </c>
      <c r="I33" s="172">
        <v>6</v>
      </c>
      <c r="J33" s="172">
        <v>1973</v>
      </c>
      <c r="K33" s="317"/>
      <c r="L33" s="172">
        <v>11</v>
      </c>
      <c r="M33" s="172">
        <v>2024</v>
      </c>
    </row>
    <row r="34" spans="4:13" ht="16.5" thickBot="1" x14ac:dyDescent="0.3">
      <c r="D34" s="171">
        <v>7</v>
      </c>
      <c r="E34" s="172">
        <v>1968</v>
      </c>
      <c r="F34" s="317"/>
      <c r="G34" s="172">
        <v>8</v>
      </c>
      <c r="H34" s="172">
        <v>2024</v>
      </c>
      <c r="I34" s="172">
        <v>7</v>
      </c>
      <c r="J34" s="172">
        <v>1973</v>
      </c>
      <c r="K34" s="317"/>
      <c r="L34" s="172">
        <v>12</v>
      </c>
      <c r="M34" s="172">
        <v>2024</v>
      </c>
    </row>
    <row r="35" spans="4:13" ht="16.5" thickBot="1" x14ac:dyDescent="0.3">
      <c r="D35" s="171">
        <v>8</v>
      </c>
      <c r="E35" s="172">
        <v>1968</v>
      </c>
      <c r="F35" s="317"/>
      <c r="G35" s="172">
        <v>9</v>
      </c>
      <c r="H35" s="172">
        <v>2024</v>
      </c>
      <c r="I35" s="172">
        <v>8</v>
      </c>
      <c r="J35" s="172">
        <v>1973</v>
      </c>
      <c r="K35" s="318"/>
      <c r="L35" s="170">
        <v>1</v>
      </c>
      <c r="M35" s="172">
        <v>2025</v>
      </c>
    </row>
    <row r="36" spans="4:13" ht="16.5" thickBot="1" x14ac:dyDescent="0.3">
      <c r="D36" s="171">
        <v>9</v>
      </c>
      <c r="E36" s="172">
        <v>1968</v>
      </c>
      <c r="F36" s="317"/>
      <c r="G36" s="172">
        <v>10</v>
      </c>
      <c r="H36" s="172">
        <v>2024</v>
      </c>
      <c r="I36" s="172">
        <v>9</v>
      </c>
      <c r="J36" s="172">
        <v>1973</v>
      </c>
      <c r="K36" s="316" t="s">
        <v>112</v>
      </c>
      <c r="L36" s="172">
        <v>6</v>
      </c>
      <c r="M36" s="172">
        <v>2025</v>
      </c>
    </row>
    <row r="37" spans="4:13" ht="16.5" thickBot="1" x14ac:dyDescent="0.3">
      <c r="D37" s="171">
        <v>10</v>
      </c>
      <c r="E37" s="172">
        <v>1968</v>
      </c>
      <c r="F37" s="317"/>
      <c r="G37" s="172">
        <v>11</v>
      </c>
      <c r="H37" s="172">
        <v>2024</v>
      </c>
      <c r="I37" s="172">
        <v>10</v>
      </c>
      <c r="J37" s="172">
        <v>1973</v>
      </c>
      <c r="K37" s="317"/>
      <c r="L37" s="172">
        <v>7</v>
      </c>
      <c r="M37" s="172">
        <v>2025</v>
      </c>
    </row>
    <row r="38" spans="4:13" ht="16.5" thickBot="1" x14ac:dyDescent="0.3">
      <c r="D38" s="171">
        <v>11</v>
      </c>
      <c r="E38" s="172">
        <v>1968</v>
      </c>
      <c r="F38" s="317"/>
      <c r="G38" s="172">
        <v>12</v>
      </c>
      <c r="H38" s="172">
        <v>2024</v>
      </c>
      <c r="I38" s="172">
        <v>11</v>
      </c>
      <c r="J38" s="172">
        <v>1973</v>
      </c>
      <c r="K38" s="317"/>
      <c r="L38" s="172">
        <v>8</v>
      </c>
      <c r="M38" s="172">
        <v>2025</v>
      </c>
    </row>
    <row r="39" spans="4:13" ht="16.5" thickBot="1" x14ac:dyDescent="0.3">
      <c r="D39" s="171">
        <v>12</v>
      </c>
      <c r="E39" s="172">
        <v>1968</v>
      </c>
      <c r="F39" s="318"/>
      <c r="G39" s="172">
        <v>1</v>
      </c>
      <c r="H39" s="172">
        <v>2025</v>
      </c>
      <c r="I39" s="172">
        <v>12</v>
      </c>
      <c r="J39" s="172">
        <v>1973</v>
      </c>
      <c r="K39" s="317"/>
      <c r="L39" s="172">
        <v>9</v>
      </c>
      <c r="M39" s="172">
        <v>2025</v>
      </c>
    </row>
    <row r="40" spans="4:13" ht="16.5" thickBot="1" x14ac:dyDescent="0.3">
      <c r="D40" s="171">
        <v>1</v>
      </c>
      <c r="E40" s="172">
        <v>1969</v>
      </c>
      <c r="F40" s="316" t="s">
        <v>113</v>
      </c>
      <c r="G40" s="172">
        <v>5</v>
      </c>
      <c r="H40" s="172">
        <v>2025</v>
      </c>
      <c r="I40" s="172">
        <v>1</v>
      </c>
      <c r="J40" s="172">
        <v>1974</v>
      </c>
      <c r="K40" s="317"/>
      <c r="L40" s="172">
        <v>10</v>
      </c>
      <c r="M40" s="172">
        <v>2025</v>
      </c>
    </row>
    <row r="41" spans="4:13" ht="16.5" thickBot="1" x14ac:dyDescent="0.3">
      <c r="D41" s="171">
        <v>2</v>
      </c>
      <c r="E41" s="172">
        <v>1969</v>
      </c>
      <c r="F41" s="317"/>
      <c r="G41" s="172">
        <v>6</v>
      </c>
      <c r="H41" s="172">
        <v>2025</v>
      </c>
      <c r="I41" s="172">
        <v>2</v>
      </c>
      <c r="J41" s="172">
        <v>1974</v>
      </c>
      <c r="K41" s="317"/>
      <c r="L41" s="172">
        <v>11</v>
      </c>
      <c r="M41" s="172">
        <v>2025</v>
      </c>
    </row>
    <row r="42" spans="4:13" ht="16.5" thickBot="1" x14ac:dyDescent="0.3">
      <c r="D42" s="171">
        <v>3</v>
      </c>
      <c r="E42" s="172">
        <v>1969</v>
      </c>
      <c r="F42" s="317"/>
      <c r="G42" s="172">
        <v>7</v>
      </c>
      <c r="H42" s="172">
        <v>2025</v>
      </c>
      <c r="I42" s="172">
        <v>3</v>
      </c>
      <c r="J42" s="172">
        <v>1974</v>
      </c>
      <c r="K42" s="317"/>
      <c r="L42" s="172">
        <v>12</v>
      </c>
      <c r="M42" s="172">
        <v>2025</v>
      </c>
    </row>
    <row r="43" spans="4:13" ht="16.5" thickBot="1" x14ac:dyDescent="0.3">
      <c r="D43" s="171">
        <v>4</v>
      </c>
      <c r="E43" s="172">
        <v>1969</v>
      </c>
      <c r="F43" s="317"/>
      <c r="G43" s="172">
        <v>8</v>
      </c>
      <c r="H43" s="172">
        <v>2025</v>
      </c>
      <c r="I43" s="172">
        <v>4</v>
      </c>
      <c r="J43" s="172">
        <v>1974</v>
      </c>
      <c r="K43" s="318"/>
      <c r="L43" s="170">
        <v>1</v>
      </c>
      <c r="M43" s="172">
        <v>2026</v>
      </c>
    </row>
    <row r="44" spans="4:13" ht="16.5" thickBot="1" x14ac:dyDescent="0.3">
      <c r="D44" s="171">
        <v>5</v>
      </c>
      <c r="E44" s="172">
        <v>1969</v>
      </c>
      <c r="F44" s="317"/>
      <c r="G44" s="172">
        <v>9</v>
      </c>
      <c r="H44" s="172">
        <v>2025</v>
      </c>
      <c r="I44" s="172">
        <v>5</v>
      </c>
      <c r="J44" s="172">
        <v>1974</v>
      </c>
      <c r="K44" s="316" t="s">
        <v>114</v>
      </c>
      <c r="L44" s="172">
        <v>6</v>
      </c>
      <c r="M44" s="172">
        <v>2026</v>
      </c>
    </row>
    <row r="45" spans="4:13" ht="16.5" thickBot="1" x14ac:dyDescent="0.3">
      <c r="D45" s="171">
        <v>6</v>
      </c>
      <c r="E45" s="172">
        <v>1969</v>
      </c>
      <c r="F45" s="317"/>
      <c r="G45" s="172">
        <v>10</v>
      </c>
      <c r="H45" s="172">
        <v>2025</v>
      </c>
      <c r="I45" s="172">
        <v>6</v>
      </c>
      <c r="J45" s="172">
        <v>1974</v>
      </c>
      <c r="K45" s="317"/>
      <c r="L45" s="172">
        <v>7</v>
      </c>
      <c r="M45" s="172">
        <v>2026</v>
      </c>
    </row>
    <row r="46" spans="4:13" ht="16.5" thickBot="1" x14ac:dyDescent="0.3">
      <c r="D46" s="171">
        <v>7</v>
      </c>
      <c r="E46" s="172">
        <v>1969</v>
      </c>
      <c r="F46" s="317"/>
      <c r="G46" s="172">
        <v>11</v>
      </c>
      <c r="H46" s="172">
        <v>2025</v>
      </c>
      <c r="I46" s="172">
        <v>7</v>
      </c>
      <c r="J46" s="172">
        <v>1974</v>
      </c>
      <c r="K46" s="317"/>
      <c r="L46" s="172">
        <v>8</v>
      </c>
      <c r="M46" s="172">
        <v>2026</v>
      </c>
    </row>
    <row r="47" spans="4:13" ht="16.5" thickBot="1" x14ac:dyDescent="0.3">
      <c r="D47" s="171">
        <v>8</v>
      </c>
      <c r="E47" s="172">
        <v>1969</v>
      </c>
      <c r="F47" s="317"/>
      <c r="G47" s="172">
        <v>12</v>
      </c>
      <c r="H47" s="172">
        <v>2025</v>
      </c>
      <c r="I47" s="172">
        <v>8</v>
      </c>
      <c r="J47" s="172">
        <v>1974</v>
      </c>
      <c r="K47" s="317"/>
      <c r="L47" s="172">
        <v>9</v>
      </c>
      <c r="M47" s="172">
        <v>2026</v>
      </c>
    </row>
    <row r="48" spans="4:13" ht="16.5" thickBot="1" x14ac:dyDescent="0.3">
      <c r="D48" s="171">
        <v>9</v>
      </c>
      <c r="E48" s="172">
        <v>1969</v>
      </c>
      <c r="F48" s="318"/>
      <c r="G48" s="170">
        <v>1</v>
      </c>
      <c r="H48" s="172">
        <v>2026</v>
      </c>
      <c r="I48" s="172">
        <v>9</v>
      </c>
      <c r="J48" s="172">
        <v>1974</v>
      </c>
      <c r="K48" s="317"/>
      <c r="L48" s="172">
        <v>10</v>
      </c>
      <c r="M48" s="172">
        <v>2026</v>
      </c>
    </row>
    <row r="49" spans="4:13" ht="16.5" thickBot="1" x14ac:dyDescent="0.3">
      <c r="D49" s="171">
        <v>10</v>
      </c>
      <c r="E49" s="172">
        <v>1969</v>
      </c>
      <c r="F49" s="316" t="s">
        <v>115</v>
      </c>
      <c r="G49" s="172">
        <v>5</v>
      </c>
      <c r="H49" s="172">
        <v>2026</v>
      </c>
      <c r="I49" s="172">
        <v>10</v>
      </c>
      <c r="J49" s="172">
        <v>1974</v>
      </c>
      <c r="K49" s="317"/>
      <c r="L49" s="172">
        <v>11</v>
      </c>
      <c r="M49" s="172">
        <v>2026</v>
      </c>
    </row>
    <row r="50" spans="4:13" ht="16.5" thickBot="1" x14ac:dyDescent="0.3">
      <c r="D50" s="171">
        <v>11</v>
      </c>
      <c r="E50" s="172">
        <v>1969</v>
      </c>
      <c r="F50" s="317"/>
      <c r="G50" s="172">
        <v>6</v>
      </c>
      <c r="H50" s="172">
        <v>2026</v>
      </c>
      <c r="I50" s="172">
        <v>11</v>
      </c>
      <c r="J50" s="172">
        <v>1974</v>
      </c>
      <c r="K50" s="317"/>
      <c r="L50" s="172">
        <v>12</v>
      </c>
      <c r="M50" s="172">
        <v>2026</v>
      </c>
    </row>
    <row r="51" spans="4:13" ht="16.5" thickBot="1" x14ac:dyDescent="0.3">
      <c r="D51" s="171">
        <v>12</v>
      </c>
      <c r="E51" s="172">
        <v>1969</v>
      </c>
      <c r="F51" s="317"/>
      <c r="G51" s="172">
        <v>7</v>
      </c>
      <c r="H51" s="172">
        <v>2026</v>
      </c>
      <c r="I51" s="172">
        <v>12</v>
      </c>
      <c r="J51" s="172">
        <v>1974</v>
      </c>
      <c r="K51" s="318"/>
      <c r="L51" s="170">
        <v>1</v>
      </c>
      <c r="M51" s="172">
        <v>2027</v>
      </c>
    </row>
    <row r="52" spans="4:13" ht="16.5" thickBot="1" x14ac:dyDescent="0.3">
      <c r="D52" s="171">
        <v>1</v>
      </c>
      <c r="E52" s="172">
        <v>1970</v>
      </c>
      <c r="F52" s="317"/>
      <c r="G52" s="172">
        <v>8</v>
      </c>
      <c r="H52" s="172">
        <v>2026</v>
      </c>
      <c r="I52" s="172">
        <v>1</v>
      </c>
      <c r="J52" s="172">
        <v>1975</v>
      </c>
      <c r="K52" s="316" t="s">
        <v>116</v>
      </c>
      <c r="L52" s="172">
        <v>6</v>
      </c>
      <c r="M52" s="172">
        <v>2027</v>
      </c>
    </row>
    <row r="53" spans="4:13" ht="16.5" thickBot="1" x14ac:dyDescent="0.3">
      <c r="D53" s="171">
        <v>2</v>
      </c>
      <c r="E53" s="172">
        <v>1970</v>
      </c>
      <c r="F53" s="317"/>
      <c r="G53" s="172">
        <v>9</v>
      </c>
      <c r="H53" s="172">
        <v>2026</v>
      </c>
      <c r="I53" s="172">
        <v>2</v>
      </c>
      <c r="J53" s="172">
        <v>1975</v>
      </c>
      <c r="K53" s="317"/>
      <c r="L53" s="172">
        <v>7</v>
      </c>
      <c r="M53" s="172">
        <v>2027</v>
      </c>
    </row>
    <row r="54" spans="4:13" ht="16.5" thickBot="1" x14ac:dyDescent="0.3">
      <c r="D54" s="171">
        <v>3</v>
      </c>
      <c r="E54" s="172">
        <v>1970</v>
      </c>
      <c r="F54" s="317"/>
      <c r="G54" s="172">
        <v>10</v>
      </c>
      <c r="H54" s="172">
        <v>2026</v>
      </c>
      <c r="I54" s="172">
        <v>3</v>
      </c>
      <c r="J54" s="172">
        <v>1975</v>
      </c>
      <c r="K54" s="317"/>
      <c r="L54" s="172">
        <v>8</v>
      </c>
      <c r="M54" s="172">
        <v>2027</v>
      </c>
    </row>
    <row r="55" spans="4:13" ht="16.5" thickBot="1" x14ac:dyDescent="0.3">
      <c r="D55" s="171">
        <v>4</v>
      </c>
      <c r="E55" s="172">
        <v>1970</v>
      </c>
      <c r="F55" s="317"/>
      <c r="G55" s="172">
        <v>11</v>
      </c>
      <c r="H55" s="172">
        <v>2026</v>
      </c>
      <c r="I55" s="172">
        <v>4</v>
      </c>
      <c r="J55" s="172">
        <v>1975</v>
      </c>
      <c r="K55" s="317"/>
      <c r="L55" s="172">
        <v>9</v>
      </c>
      <c r="M55" s="172">
        <v>2027</v>
      </c>
    </row>
    <row r="56" spans="4:13" ht="16.5" thickBot="1" x14ac:dyDescent="0.3">
      <c r="D56" s="171">
        <v>5</v>
      </c>
      <c r="E56" s="172">
        <v>1970</v>
      </c>
      <c r="F56" s="317"/>
      <c r="G56" s="172">
        <v>12</v>
      </c>
      <c r="H56" s="172">
        <v>2026</v>
      </c>
      <c r="I56" s="172">
        <v>5</v>
      </c>
      <c r="J56" s="172">
        <v>1975</v>
      </c>
      <c r="K56" s="317"/>
      <c r="L56" s="172">
        <v>10</v>
      </c>
      <c r="M56" s="172">
        <v>2027</v>
      </c>
    </row>
    <row r="57" spans="4:13" ht="16.5" thickBot="1" x14ac:dyDescent="0.3">
      <c r="D57" s="171">
        <v>6</v>
      </c>
      <c r="E57" s="172">
        <v>1970</v>
      </c>
      <c r="F57" s="318"/>
      <c r="G57" s="170">
        <v>1</v>
      </c>
      <c r="H57" s="172">
        <v>2027</v>
      </c>
      <c r="I57" s="172">
        <v>6</v>
      </c>
      <c r="J57" s="172">
        <v>1975</v>
      </c>
      <c r="K57" s="317"/>
      <c r="L57" s="172">
        <v>11</v>
      </c>
      <c r="M57" s="172">
        <v>2027</v>
      </c>
    </row>
    <row r="58" spans="4:13" ht="16.5" thickBot="1" x14ac:dyDescent="0.3">
      <c r="D58" s="171">
        <v>7</v>
      </c>
      <c r="E58" s="172">
        <v>1970</v>
      </c>
      <c r="F58" s="316" t="s">
        <v>117</v>
      </c>
      <c r="G58" s="172">
        <v>5</v>
      </c>
      <c r="H58" s="172">
        <v>2027</v>
      </c>
      <c r="I58" s="172">
        <v>7</v>
      </c>
      <c r="J58" s="172">
        <v>1975</v>
      </c>
      <c r="K58" s="317"/>
      <c r="L58" s="172">
        <v>12</v>
      </c>
      <c r="M58" s="172">
        <v>2027</v>
      </c>
    </row>
    <row r="59" spans="4:13" ht="16.5" thickBot="1" x14ac:dyDescent="0.3">
      <c r="D59" s="171">
        <v>8</v>
      </c>
      <c r="E59" s="172">
        <v>1970</v>
      </c>
      <c r="F59" s="317"/>
      <c r="G59" s="172">
        <v>6</v>
      </c>
      <c r="H59" s="172">
        <v>2027</v>
      </c>
      <c r="I59" s="172">
        <v>8</v>
      </c>
      <c r="J59" s="172">
        <v>1975</v>
      </c>
      <c r="K59" s="318"/>
      <c r="L59" s="170">
        <v>1</v>
      </c>
      <c r="M59" s="172">
        <v>2028</v>
      </c>
    </row>
    <row r="60" spans="4:13" ht="16.5" thickBot="1" x14ac:dyDescent="0.3">
      <c r="D60" s="171">
        <v>9</v>
      </c>
      <c r="E60" s="172">
        <v>1970</v>
      </c>
      <c r="F60" s="317"/>
      <c r="G60" s="172">
        <v>7</v>
      </c>
      <c r="H60" s="172">
        <v>2027</v>
      </c>
      <c r="I60" s="172">
        <v>9</v>
      </c>
      <c r="J60" s="172">
        <v>1975</v>
      </c>
      <c r="K60" s="316" t="s">
        <v>118</v>
      </c>
      <c r="L60" s="172">
        <v>6</v>
      </c>
      <c r="M60" s="172">
        <v>2028</v>
      </c>
    </row>
    <row r="61" spans="4:13" ht="16.5" thickBot="1" x14ac:dyDescent="0.3">
      <c r="D61" s="171">
        <v>10</v>
      </c>
      <c r="E61" s="172">
        <v>1970</v>
      </c>
      <c r="F61" s="317"/>
      <c r="G61" s="172">
        <v>8</v>
      </c>
      <c r="H61" s="172">
        <v>2027</v>
      </c>
      <c r="I61" s="172">
        <v>10</v>
      </c>
      <c r="J61" s="172">
        <v>1975</v>
      </c>
      <c r="K61" s="317"/>
      <c r="L61" s="172">
        <v>7</v>
      </c>
      <c r="M61" s="172">
        <v>2028</v>
      </c>
    </row>
    <row r="62" spans="4:13" ht="16.5" thickBot="1" x14ac:dyDescent="0.3">
      <c r="D62" s="171">
        <v>11</v>
      </c>
      <c r="E62" s="172">
        <v>1970</v>
      </c>
      <c r="F62" s="317"/>
      <c r="G62" s="172">
        <v>9</v>
      </c>
      <c r="H62" s="172">
        <v>2027</v>
      </c>
      <c r="I62" s="172">
        <v>11</v>
      </c>
      <c r="J62" s="172">
        <v>1975</v>
      </c>
      <c r="K62" s="317"/>
      <c r="L62" s="172">
        <v>8</v>
      </c>
      <c r="M62" s="172">
        <v>2028</v>
      </c>
    </row>
    <row r="63" spans="4:13" ht="16.5" thickBot="1" x14ac:dyDescent="0.3">
      <c r="D63" s="171">
        <v>12</v>
      </c>
      <c r="E63" s="172">
        <v>1970</v>
      </c>
      <c r="F63" s="317"/>
      <c r="G63" s="172">
        <v>10</v>
      </c>
      <c r="H63" s="172">
        <v>2027</v>
      </c>
      <c r="I63" s="172">
        <v>12</v>
      </c>
      <c r="J63" s="172">
        <v>1975</v>
      </c>
      <c r="K63" s="317"/>
      <c r="L63" s="172">
        <v>9</v>
      </c>
      <c r="M63" s="172">
        <v>2028</v>
      </c>
    </row>
    <row r="64" spans="4:13" ht="16.5" thickBot="1" x14ac:dyDescent="0.3">
      <c r="D64" s="171">
        <v>1</v>
      </c>
      <c r="E64" s="172">
        <v>1971</v>
      </c>
      <c r="F64" s="317"/>
      <c r="G64" s="172">
        <v>11</v>
      </c>
      <c r="H64" s="172">
        <v>2027</v>
      </c>
      <c r="I64" s="172">
        <v>1</v>
      </c>
      <c r="J64" s="172">
        <v>1976</v>
      </c>
      <c r="K64" s="317"/>
      <c r="L64" s="172">
        <v>10</v>
      </c>
      <c r="M64" s="172">
        <v>2028</v>
      </c>
    </row>
    <row r="65" spans="4:13" ht="16.5" thickBot="1" x14ac:dyDescent="0.3">
      <c r="D65" s="171">
        <v>2</v>
      </c>
      <c r="E65" s="172">
        <v>1971</v>
      </c>
      <c r="F65" s="317"/>
      <c r="G65" s="172">
        <v>12</v>
      </c>
      <c r="H65" s="172">
        <v>2027</v>
      </c>
      <c r="I65" s="172">
        <v>2</v>
      </c>
      <c r="J65" s="172">
        <v>1976</v>
      </c>
      <c r="K65" s="317"/>
      <c r="L65" s="172">
        <v>11</v>
      </c>
      <c r="M65" s="172">
        <v>2028</v>
      </c>
    </row>
    <row r="66" spans="4:13" ht="16.5" thickBot="1" x14ac:dyDescent="0.3">
      <c r="D66" s="171">
        <v>3</v>
      </c>
      <c r="E66" s="172">
        <v>1971</v>
      </c>
      <c r="F66" s="318"/>
      <c r="G66" s="172">
        <v>1</v>
      </c>
      <c r="H66" s="172">
        <v>2028</v>
      </c>
      <c r="I66" s="172">
        <v>3</v>
      </c>
      <c r="J66" s="172">
        <v>1976</v>
      </c>
      <c r="K66" s="317"/>
      <c r="L66" s="172">
        <v>12</v>
      </c>
      <c r="M66" s="172">
        <v>2028</v>
      </c>
    </row>
    <row r="67" spans="4:13" ht="36" customHeight="1" thickBot="1" x14ac:dyDescent="0.3">
      <c r="D67" s="319" t="s">
        <v>119</v>
      </c>
      <c r="E67" s="320"/>
      <c r="F67" s="172" t="s">
        <v>88</v>
      </c>
      <c r="G67" s="319" t="s">
        <v>120</v>
      </c>
      <c r="H67" s="320"/>
      <c r="I67" s="172">
        <v>4</v>
      </c>
      <c r="J67" s="172">
        <v>1976</v>
      </c>
      <c r="K67" s="318"/>
      <c r="L67" s="170">
        <v>1</v>
      </c>
      <c r="M67" s="172">
        <v>2029</v>
      </c>
    </row>
    <row r="68" spans="4:13" ht="16.5" thickBot="1" x14ac:dyDescent="0.3">
      <c r="D68" s="321"/>
      <c r="E68" s="321"/>
      <c r="F68" s="321"/>
      <c r="G68" s="321"/>
      <c r="H68" s="322"/>
      <c r="I68" s="172">
        <v>5</v>
      </c>
      <c r="J68" s="172">
        <v>1976</v>
      </c>
      <c r="K68" s="316" t="s">
        <v>121</v>
      </c>
      <c r="L68" s="172">
        <v>6</v>
      </c>
      <c r="M68" s="172">
        <v>2029</v>
      </c>
    </row>
    <row r="69" spans="4:13" ht="16.5" thickBot="1" x14ac:dyDescent="0.3">
      <c r="D69" s="323"/>
      <c r="E69" s="323"/>
      <c r="F69" s="323"/>
      <c r="G69" s="323"/>
      <c r="H69" s="324"/>
      <c r="I69" s="172">
        <v>6</v>
      </c>
      <c r="J69" s="172">
        <v>1976</v>
      </c>
      <c r="K69" s="317"/>
      <c r="L69" s="172">
        <v>7</v>
      </c>
      <c r="M69" s="172">
        <v>2029</v>
      </c>
    </row>
    <row r="70" spans="4:13" ht="16.5" thickBot="1" x14ac:dyDescent="0.3">
      <c r="D70" s="323"/>
      <c r="E70" s="323"/>
      <c r="F70" s="323"/>
      <c r="G70" s="323"/>
      <c r="H70" s="324"/>
      <c r="I70" s="172">
        <v>7</v>
      </c>
      <c r="J70" s="172">
        <v>1976</v>
      </c>
      <c r="K70" s="317"/>
      <c r="L70" s="172">
        <v>8</v>
      </c>
      <c r="M70" s="172">
        <v>2029</v>
      </c>
    </row>
    <row r="71" spans="4:13" ht="16.5" thickBot="1" x14ac:dyDescent="0.3">
      <c r="D71" s="323"/>
      <c r="E71" s="323"/>
      <c r="F71" s="323"/>
      <c r="G71" s="323"/>
      <c r="H71" s="324"/>
      <c r="I71" s="172">
        <v>8</v>
      </c>
      <c r="J71" s="172">
        <v>1976</v>
      </c>
      <c r="K71" s="317"/>
      <c r="L71" s="172">
        <v>9</v>
      </c>
      <c r="M71" s="172">
        <v>2029</v>
      </c>
    </row>
    <row r="72" spans="4:13" ht="16.5" thickBot="1" x14ac:dyDescent="0.3">
      <c r="D72" s="323"/>
      <c r="E72" s="323"/>
      <c r="F72" s="323"/>
      <c r="G72" s="323"/>
      <c r="H72" s="324"/>
      <c r="I72" s="172">
        <v>9</v>
      </c>
      <c r="J72" s="172">
        <v>1976</v>
      </c>
      <c r="K72" s="317"/>
      <c r="L72" s="172">
        <v>10</v>
      </c>
      <c r="M72" s="172">
        <v>2029</v>
      </c>
    </row>
    <row r="73" spans="4:13" ht="16.5" thickBot="1" x14ac:dyDescent="0.3">
      <c r="D73" s="323"/>
      <c r="E73" s="323"/>
      <c r="F73" s="323"/>
      <c r="G73" s="323"/>
      <c r="H73" s="324"/>
      <c r="I73" s="172">
        <v>10</v>
      </c>
      <c r="J73" s="172">
        <v>1976</v>
      </c>
      <c r="K73" s="317"/>
      <c r="L73" s="172">
        <v>11</v>
      </c>
      <c r="M73" s="172">
        <v>2029</v>
      </c>
    </row>
    <row r="74" spans="4:13" ht="16.5" thickBot="1" x14ac:dyDescent="0.3">
      <c r="D74" s="323"/>
      <c r="E74" s="323"/>
      <c r="F74" s="323"/>
      <c r="G74" s="323"/>
      <c r="H74" s="324"/>
      <c r="I74" s="172">
        <v>11</v>
      </c>
      <c r="J74" s="172">
        <v>1976</v>
      </c>
      <c r="K74" s="317"/>
      <c r="L74" s="172">
        <v>12</v>
      </c>
      <c r="M74" s="172">
        <v>2029</v>
      </c>
    </row>
    <row r="75" spans="4:13" ht="16.5" thickBot="1" x14ac:dyDescent="0.3">
      <c r="D75" s="323"/>
      <c r="E75" s="323"/>
      <c r="F75" s="323"/>
      <c r="G75" s="323"/>
      <c r="H75" s="324"/>
      <c r="I75" s="172">
        <v>12</v>
      </c>
      <c r="J75" s="172">
        <v>1976</v>
      </c>
      <c r="K75" s="318"/>
      <c r="L75" s="170">
        <v>1</v>
      </c>
      <c r="M75" s="172">
        <v>2030</v>
      </c>
    </row>
    <row r="76" spans="4:13" ht="16.5" thickBot="1" x14ac:dyDescent="0.3">
      <c r="D76" s="323"/>
      <c r="E76" s="323"/>
      <c r="F76" s="323"/>
      <c r="G76" s="323"/>
      <c r="H76" s="324"/>
      <c r="I76" s="172">
        <v>1</v>
      </c>
      <c r="J76" s="172">
        <v>1977</v>
      </c>
      <c r="K76" s="316" t="s">
        <v>122</v>
      </c>
      <c r="L76" s="172">
        <v>6</v>
      </c>
      <c r="M76" s="172">
        <v>2030</v>
      </c>
    </row>
    <row r="77" spans="4:13" ht="16.5" thickBot="1" x14ac:dyDescent="0.3">
      <c r="D77" s="323"/>
      <c r="E77" s="323"/>
      <c r="F77" s="323"/>
      <c r="G77" s="323"/>
      <c r="H77" s="324"/>
      <c r="I77" s="172">
        <v>2</v>
      </c>
      <c r="J77" s="172">
        <v>1977</v>
      </c>
      <c r="K77" s="317"/>
      <c r="L77" s="172">
        <v>7</v>
      </c>
      <c r="M77" s="172">
        <v>2030</v>
      </c>
    </row>
    <row r="78" spans="4:13" ht="16.5" thickBot="1" x14ac:dyDescent="0.3">
      <c r="D78" s="323"/>
      <c r="E78" s="323"/>
      <c r="F78" s="323"/>
      <c r="G78" s="323"/>
      <c r="H78" s="324"/>
      <c r="I78" s="172">
        <v>3</v>
      </c>
      <c r="J78" s="172">
        <v>1977</v>
      </c>
      <c r="K78" s="317"/>
      <c r="L78" s="172">
        <v>8</v>
      </c>
      <c r="M78" s="172">
        <v>2030</v>
      </c>
    </row>
    <row r="79" spans="4:13" ht="16.5" thickBot="1" x14ac:dyDescent="0.3">
      <c r="D79" s="323"/>
      <c r="E79" s="323"/>
      <c r="F79" s="323"/>
      <c r="G79" s="323"/>
      <c r="H79" s="324"/>
      <c r="I79" s="172">
        <v>4</v>
      </c>
      <c r="J79" s="172">
        <v>1977</v>
      </c>
      <c r="K79" s="317"/>
      <c r="L79" s="172">
        <v>9</v>
      </c>
      <c r="M79" s="172">
        <v>2030</v>
      </c>
    </row>
    <row r="80" spans="4:13" ht="16.5" thickBot="1" x14ac:dyDescent="0.3">
      <c r="D80" s="323"/>
      <c r="E80" s="323"/>
      <c r="F80" s="323"/>
      <c r="G80" s="323"/>
      <c r="H80" s="324"/>
      <c r="I80" s="172">
        <v>5</v>
      </c>
      <c r="J80" s="172">
        <v>1977</v>
      </c>
      <c r="K80" s="317"/>
      <c r="L80" s="172">
        <v>10</v>
      </c>
      <c r="M80" s="172">
        <v>2030</v>
      </c>
    </row>
    <row r="81" spans="4:13" ht="16.5" thickBot="1" x14ac:dyDescent="0.3">
      <c r="D81" s="323"/>
      <c r="E81" s="323"/>
      <c r="F81" s="323"/>
      <c r="G81" s="323"/>
      <c r="H81" s="324"/>
      <c r="I81" s="172">
        <v>6</v>
      </c>
      <c r="J81" s="172">
        <v>1977</v>
      </c>
      <c r="K81" s="317"/>
      <c r="L81" s="172">
        <v>11</v>
      </c>
      <c r="M81" s="172">
        <v>2030</v>
      </c>
    </row>
    <row r="82" spans="4:13" ht="16.5" thickBot="1" x14ac:dyDescent="0.3">
      <c r="D82" s="323"/>
      <c r="E82" s="323"/>
      <c r="F82" s="323"/>
      <c r="G82" s="323"/>
      <c r="H82" s="324"/>
      <c r="I82" s="172">
        <v>7</v>
      </c>
      <c r="J82" s="172">
        <v>1977</v>
      </c>
      <c r="K82" s="317"/>
      <c r="L82" s="172">
        <v>12</v>
      </c>
      <c r="M82" s="172">
        <v>2030</v>
      </c>
    </row>
    <row r="83" spans="4:13" ht="16.5" thickBot="1" x14ac:dyDescent="0.3">
      <c r="D83" s="323"/>
      <c r="E83" s="323"/>
      <c r="F83" s="323"/>
      <c r="G83" s="323"/>
      <c r="H83" s="324"/>
      <c r="I83" s="172">
        <v>8</v>
      </c>
      <c r="J83" s="172">
        <v>1977</v>
      </c>
      <c r="K83" s="318"/>
      <c r="L83" s="170">
        <v>1</v>
      </c>
      <c r="M83" s="172">
        <v>2031</v>
      </c>
    </row>
    <row r="84" spans="4:13" ht="16.5" thickBot="1" x14ac:dyDescent="0.3">
      <c r="D84" s="323"/>
      <c r="E84" s="323"/>
      <c r="F84" s="323"/>
      <c r="G84" s="323"/>
      <c r="H84" s="324"/>
      <c r="I84" s="172">
        <v>9</v>
      </c>
      <c r="J84" s="172">
        <v>1977</v>
      </c>
      <c r="K84" s="316" t="s">
        <v>123</v>
      </c>
      <c r="L84" s="172">
        <v>6</v>
      </c>
      <c r="M84" s="172">
        <v>2031</v>
      </c>
    </row>
    <row r="85" spans="4:13" ht="16.5" thickBot="1" x14ac:dyDescent="0.3">
      <c r="D85" s="323"/>
      <c r="E85" s="323"/>
      <c r="F85" s="323"/>
      <c r="G85" s="323"/>
      <c r="H85" s="324"/>
      <c r="I85" s="172">
        <v>10</v>
      </c>
      <c r="J85" s="172">
        <v>1977</v>
      </c>
      <c r="K85" s="317"/>
      <c r="L85" s="172">
        <v>7</v>
      </c>
      <c r="M85" s="172">
        <v>2031</v>
      </c>
    </row>
    <row r="86" spans="4:13" ht="16.5" thickBot="1" x14ac:dyDescent="0.3">
      <c r="D86" s="323"/>
      <c r="E86" s="323"/>
      <c r="F86" s="323"/>
      <c r="G86" s="323"/>
      <c r="H86" s="324"/>
      <c r="I86" s="172">
        <v>11</v>
      </c>
      <c r="J86" s="172">
        <v>1977</v>
      </c>
      <c r="K86" s="317"/>
      <c r="L86" s="172">
        <v>8</v>
      </c>
      <c r="M86" s="172">
        <v>2031</v>
      </c>
    </row>
    <row r="87" spans="4:13" ht="16.5" thickBot="1" x14ac:dyDescent="0.3">
      <c r="D87" s="323"/>
      <c r="E87" s="323"/>
      <c r="F87" s="323"/>
      <c r="G87" s="323"/>
      <c r="H87" s="324"/>
      <c r="I87" s="172">
        <v>12</v>
      </c>
      <c r="J87" s="172">
        <v>1977</v>
      </c>
      <c r="K87" s="317"/>
      <c r="L87" s="172">
        <v>9</v>
      </c>
      <c r="M87" s="172">
        <v>2031</v>
      </c>
    </row>
    <row r="88" spans="4:13" ht="16.5" thickBot="1" x14ac:dyDescent="0.3">
      <c r="D88" s="323"/>
      <c r="E88" s="323"/>
      <c r="F88" s="323"/>
      <c r="G88" s="323"/>
      <c r="H88" s="324"/>
      <c r="I88" s="172">
        <v>1</v>
      </c>
      <c r="J88" s="172">
        <v>1978</v>
      </c>
      <c r="K88" s="317"/>
      <c r="L88" s="172">
        <v>10</v>
      </c>
      <c r="M88" s="172">
        <v>2031</v>
      </c>
    </row>
    <row r="89" spans="4:13" ht="16.5" thickBot="1" x14ac:dyDescent="0.3">
      <c r="D89" s="323"/>
      <c r="E89" s="323"/>
      <c r="F89" s="323"/>
      <c r="G89" s="323"/>
      <c r="H89" s="324"/>
      <c r="I89" s="172">
        <v>2</v>
      </c>
      <c r="J89" s="172">
        <v>1978</v>
      </c>
      <c r="K89" s="317"/>
      <c r="L89" s="172">
        <v>11</v>
      </c>
      <c r="M89" s="172">
        <v>2031</v>
      </c>
    </row>
    <row r="90" spans="4:13" ht="16.5" thickBot="1" x14ac:dyDescent="0.3">
      <c r="D90" s="323"/>
      <c r="E90" s="323"/>
      <c r="F90" s="323"/>
      <c r="G90" s="323"/>
      <c r="H90" s="324"/>
      <c r="I90" s="172">
        <v>3</v>
      </c>
      <c r="J90" s="172">
        <v>1978</v>
      </c>
      <c r="K90" s="317"/>
      <c r="L90" s="172">
        <v>12</v>
      </c>
      <c r="M90" s="172">
        <v>2031</v>
      </c>
    </row>
    <row r="91" spans="4:13" ht="16.5" thickBot="1" x14ac:dyDescent="0.3">
      <c r="D91" s="323"/>
      <c r="E91" s="323"/>
      <c r="F91" s="323"/>
      <c r="G91" s="323"/>
      <c r="H91" s="324"/>
      <c r="I91" s="172">
        <v>4</v>
      </c>
      <c r="J91" s="172">
        <v>1978</v>
      </c>
      <c r="K91" s="318"/>
      <c r="L91" s="170">
        <v>1</v>
      </c>
      <c r="M91" s="172">
        <v>2032</v>
      </c>
    </row>
    <row r="92" spans="4:13" ht="16.5" thickBot="1" x14ac:dyDescent="0.3">
      <c r="D92" s="323"/>
      <c r="E92" s="323"/>
      <c r="F92" s="323"/>
      <c r="G92" s="323"/>
      <c r="H92" s="324"/>
      <c r="I92" s="172">
        <v>5</v>
      </c>
      <c r="J92" s="172">
        <v>1978</v>
      </c>
      <c r="K92" s="316" t="s">
        <v>124</v>
      </c>
      <c r="L92" s="172">
        <v>6</v>
      </c>
      <c r="M92" s="172">
        <v>2032</v>
      </c>
    </row>
    <row r="93" spans="4:13" ht="16.5" thickBot="1" x14ac:dyDescent="0.3">
      <c r="D93" s="323"/>
      <c r="E93" s="323"/>
      <c r="F93" s="323"/>
      <c r="G93" s="323"/>
      <c r="H93" s="324"/>
      <c r="I93" s="172">
        <v>6</v>
      </c>
      <c r="J93" s="172">
        <v>1978</v>
      </c>
      <c r="K93" s="317"/>
      <c r="L93" s="172">
        <v>7</v>
      </c>
      <c r="M93" s="172">
        <v>2032</v>
      </c>
    </row>
    <row r="94" spans="4:13" ht="16.5" thickBot="1" x14ac:dyDescent="0.3">
      <c r="D94" s="323"/>
      <c r="E94" s="323"/>
      <c r="F94" s="323"/>
      <c r="G94" s="323"/>
      <c r="H94" s="324"/>
      <c r="I94" s="172">
        <v>7</v>
      </c>
      <c r="J94" s="172">
        <v>1978</v>
      </c>
      <c r="K94" s="317"/>
      <c r="L94" s="172">
        <v>8</v>
      </c>
      <c r="M94" s="172">
        <v>2032</v>
      </c>
    </row>
    <row r="95" spans="4:13" ht="16.5" thickBot="1" x14ac:dyDescent="0.3">
      <c r="D95" s="323"/>
      <c r="E95" s="323"/>
      <c r="F95" s="323"/>
      <c r="G95" s="323"/>
      <c r="H95" s="324"/>
      <c r="I95" s="172">
        <v>8</v>
      </c>
      <c r="J95" s="172">
        <v>1978</v>
      </c>
      <c r="K95" s="317"/>
      <c r="L95" s="172">
        <v>9</v>
      </c>
      <c r="M95" s="172">
        <v>2032</v>
      </c>
    </row>
    <row r="96" spans="4:13" ht="16.5" thickBot="1" x14ac:dyDescent="0.3">
      <c r="D96" s="323"/>
      <c r="E96" s="323"/>
      <c r="F96" s="323"/>
      <c r="G96" s="323"/>
      <c r="H96" s="324"/>
      <c r="I96" s="172">
        <v>9</v>
      </c>
      <c r="J96" s="172">
        <v>1978</v>
      </c>
      <c r="K96" s="317"/>
      <c r="L96" s="172">
        <v>10</v>
      </c>
      <c r="M96" s="172">
        <v>2032</v>
      </c>
    </row>
    <row r="97" spans="4:13" ht="16.5" thickBot="1" x14ac:dyDescent="0.3">
      <c r="D97" s="323"/>
      <c r="E97" s="323"/>
      <c r="F97" s="323"/>
      <c r="G97" s="323"/>
      <c r="H97" s="324"/>
      <c r="I97" s="172">
        <v>10</v>
      </c>
      <c r="J97" s="172">
        <v>1978</v>
      </c>
      <c r="K97" s="317"/>
      <c r="L97" s="172">
        <v>11</v>
      </c>
      <c r="M97" s="172">
        <v>2032</v>
      </c>
    </row>
    <row r="98" spans="4:13" ht="16.5" thickBot="1" x14ac:dyDescent="0.3">
      <c r="D98" s="323"/>
      <c r="E98" s="323"/>
      <c r="F98" s="323"/>
      <c r="G98" s="323"/>
      <c r="H98" s="324"/>
      <c r="I98" s="172">
        <v>11</v>
      </c>
      <c r="J98" s="172">
        <v>1978</v>
      </c>
      <c r="K98" s="317"/>
      <c r="L98" s="172">
        <v>12</v>
      </c>
      <c r="M98" s="172">
        <v>2032</v>
      </c>
    </row>
    <row r="99" spans="4:13" ht="16.5" thickBot="1" x14ac:dyDescent="0.3">
      <c r="D99" s="323"/>
      <c r="E99" s="323"/>
      <c r="F99" s="323"/>
      <c r="G99" s="323"/>
      <c r="H99" s="324"/>
      <c r="I99" s="172">
        <v>12</v>
      </c>
      <c r="J99" s="172">
        <v>1978</v>
      </c>
      <c r="K99" s="318"/>
      <c r="L99" s="170">
        <v>1</v>
      </c>
      <c r="M99" s="172">
        <v>2033</v>
      </c>
    </row>
    <row r="100" spans="4:13" ht="16.5" thickBot="1" x14ac:dyDescent="0.3">
      <c r="D100" s="323"/>
      <c r="E100" s="323"/>
      <c r="F100" s="323"/>
      <c r="G100" s="323"/>
      <c r="H100" s="324"/>
      <c r="I100" s="172">
        <v>1</v>
      </c>
      <c r="J100" s="172">
        <v>1979</v>
      </c>
      <c r="K100" s="316" t="s">
        <v>125</v>
      </c>
      <c r="L100" s="172">
        <v>6</v>
      </c>
      <c r="M100" s="172">
        <v>2033</v>
      </c>
    </row>
    <row r="101" spans="4:13" ht="16.5" thickBot="1" x14ac:dyDescent="0.3">
      <c r="D101" s="323"/>
      <c r="E101" s="323"/>
      <c r="F101" s="323"/>
      <c r="G101" s="323"/>
      <c r="H101" s="324"/>
      <c r="I101" s="172">
        <v>2</v>
      </c>
      <c r="J101" s="172">
        <v>1979</v>
      </c>
      <c r="K101" s="317"/>
      <c r="L101" s="172">
        <v>7</v>
      </c>
      <c r="M101" s="172">
        <v>2033</v>
      </c>
    </row>
    <row r="102" spans="4:13" ht="16.5" thickBot="1" x14ac:dyDescent="0.3">
      <c r="D102" s="323"/>
      <c r="E102" s="323"/>
      <c r="F102" s="323"/>
      <c r="G102" s="323"/>
      <c r="H102" s="324"/>
      <c r="I102" s="172">
        <v>3</v>
      </c>
      <c r="J102" s="172">
        <v>1979</v>
      </c>
      <c r="K102" s="317"/>
      <c r="L102" s="172">
        <v>8</v>
      </c>
      <c r="M102" s="172">
        <v>2033</v>
      </c>
    </row>
    <row r="103" spans="4:13" ht="16.5" thickBot="1" x14ac:dyDescent="0.3">
      <c r="D103" s="323"/>
      <c r="E103" s="323"/>
      <c r="F103" s="323"/>
      <c r="G103" s="323"/>
      <c r="H103" s="324"/>
      <c r="I103" s="172">
        <v>4</v>
      </c>
      <c r="J103" s="172">
        <v>1979</v>
      </c>
      <c r="K103" s="317"/>
      <c r="L103" s="172">
        <v>9</v>
      </c>
      <c r="M103" s="172">
        <v>2033</v>
      </c>
    </row>
    <row r="104" spans="4:13" ht="16.5" thickBot="1" x14ac:dyDescent="0.3">
      <c r="D104" s="323"/>
      <c r="E104" s="323"/>
      <c r="F104" s="323"/>
      <c r="G104" s="323"/>
      <c r="H104" s="324"/>
      <c r="I104" s="172">
        <v>5</v>
      </c>
      <c r="J104" s="172">
        <v>1979</v>
      </c>
      <c r="K104" s="317"/>
      <c r="L104" s="172">
        <v>10</v>
      </c>
      <c r="M104" s="172">
        <v>2033</v>
      </c>
    </row>
    <row r="105" spans="4:13" ht="16.5" thickBot="1" x14ac:dyDescent="0.3">
      <c r="D105" s="323"/>
      <c r="E105" s="323"/>
      <c r="F105" s="323"/>
      <c r="G105" s="323"/>
      <c r="H105" s="324"/>
      <c r="I105" s="172">
        <v>6</v>
      </c>
      <c r="J105" s="172">
        <v>1979</v>
      </c>
      <c r="K105" s="317"/>
      <c r="L105" s="172">
        <v>11</v>
      </c>
      <c r="M105" s="172">
        <v>2033</v>
      </c>
    </row>
    <row r="106" spans="4:13" ht="16.5" thickBot="1" x14ac:dyDescent="0.3">
      <c r="D106" s="323"/>
      <c r="E106" s="323"/>
      <c r="F106" s="323"/>
      <c r="G106" s="323"/>
      <c r="H106" s="324"/>
      <c r="I106" s="172">
        <v>7</v>
      </c>
      <c r="J106" s="172">
        <v>1979</v>
      </c>
      <c r="K106" s="317"/>
      <c r="L106" s="172">
        <v>12</v>
      </c>
      <c r="M106" s="172">
        <v>2033</v>
      </c>
    </row>
    <row r="107" spans="4:13" ht="16.5" thickBot="1" x14ac:dyDescent="0.3">
      <c r="D107" s="323"/>
      <c r="E107" s="323"/>
      <c r="F107" s="323"/>
      <c r="G107" s="323"/>
      <c r="H107" s="324"/>
      <c r="I107" s="172">
        <v>8</v>
      </c>
      <c r="J107" s="172">
        <v>1979</v>
      </c>
      <c r="K107" s="318"/>
      <c r="L107" s="170">
        <v>1</v>
      </c>
      <c r="M107" s="172">
        <v>2034</v>
      </c>
    </row>
    <row r="108" spans="4:13" ht="16.5" thickBot="1" x14ac:dyDescent="0.3">
      <c r="D108" s="323"/>
      <c r="E108" s="323"/>
      <c r="F108" s="323"/>
      <c r="G108" s="323"/>
      <c r="H108" s="324"/>
      <c r="I108" s="172">
        <v>9</v>
      </c>
      <c r="J108" s="172">
        <v>1979</v>
      </c>
      <c r="K108" s="316" t="s">
        <v>126</v>
      </c>
      <c r="L108" s="172">
        <v>6</v>
      </c>
      <c r="M108" s="172">
        <v>2034</v>
      </c>
    </row>
    <row r="109" spans="4:13" ht="16.5" thickBot="1" x14ac:dyDescent="0.3">
      <c r="D109" s="323"/>
      <c r="E109" s="323"/>
      <c r="F109" s="323"/>
      <c r="G109" s="323"/>
      <c r="H109" s="324"/>
      <c r="I109" s="172">
        <v>10</v>
      </c>
      <c r="J109" s="172">
        <v>1979</v>
      </c>
      <c r="K109" s="317"/>
      <c r="L109" s="172">
        <v>7</v>
      </c>
      <c r="M109" s="172">
        <v>2034</v>
      </c>
    </row>
    <row r="110" spans="4:13" ht="16.5" thickBot="1" x14ac:dyDescent="0.3">
      <c r="D110" s="323"/>
      <c r="E110" s="323"/>
      <c r="F110" s="323"/>
      <c r="G110" s="323"/>
      <c r="H110" s="324"/>
      <c r="I110" s="172">
        <v>11</v>
      </c>
      <c r="J110" s="172">
        <v>1979</v>
      </c>
      <c r="K110" s="317"/>
      <c r="L110" s="172">
        <v>8</v>
      </c>
      <c r="M110" s="172">
        <v>2034</v>
      </c>
    </row>
    <row r="111" spans="4:13" ht="16.5" thickBot="1" x14ac:dyDescent="0.3">
      <c r="D111" s="323"/>
      <c r="E111" s="323"/>
      <c r="F111" s="323"/>
      <c r="G111" s="323"/>
      <c r="H111" s="324"/>
      <c r="I111" s="172">
        <v>12</v>
      </c>
      <c r="J111" s="172">
        <v>1979</v>
      </c>
      <c r="K111" s="317"/>
      <c r="L111" s="172">
        <v>9</v>
      </c>
      <c r="M111" s="172">
        <v>2034</v>
      </c>
    </row>
    <row r="112" spans="4:13" ht="16.5" thickBot="1" x14ac:dyDescent="0.3">
      <c r="D112" s="323"/>
      <c r="E112" s="323"/>
      <c r="F112" s="323"/>
      <c r="G112" s="323"/>
      <c r="H112" s="324"/>
      <c r="I112" s="172">
        <v>1</v>
      </c>
      <c r="J112" s="172">
        <v>1980</v>
      </c>
      <c r="K112" s="317"/>
      <c r="L112" s="172">
        <v>10</v>
      </c>
      <c r="M112" s="172">
        <v>2034</v>
      </c>
    </row>
    <row r="113" spans="4:13" ht="16.5" thickBot="1" x14ac:dyDescent="0.3">
      <c r="D113" s="323"/>
      <c r="E113" s="323"/>
      <c r="F113" s="323"/>
      <c r="G113" s="323"/>
      <c r="H113" s="324"/>
      <c r="I113" s="172">
        <v>2</v>
      </c>
      <c r="J113" s="172">
        <v>1980</v>
      </c>
      <c r="K113" s="317"/>
      <c r="L113" s="172">
        <v>11</v>
      </c>
      <c r="M113" s="172">
        <v>2034</v>
      </c>
    </row>
    <row r="114" spans="4:13" ht="16.5" thickBot="1" x14ac:dyDescent="0.3">
      <c r="D114" s="323"/>
      <c r="E114" s="323"/>
      <c r="F114" s="323"/>
      <c r="G114" s="323"/>
      <c r="H114" s="324"/>
      <c r="I114" s="172">
        <v>3</v>
      </c>
      <c r="J114" s="172">
        <v>1980</v>
      </c>
      <c r="K114" s="317"/>
      <c r="L114" s="172">
        <v>12</v>
      </c>
      <c r="M114" s="172">
        <v>2034</v>
      </c>
    </row>
    <row r="115" spans="4:13" ht="16.5" thickBot="1" x14ac:dyDescent="0.3">
      <c r="D115" s="323"/>
      <c r="E115" s="323"/>
      <c r="F115" s="323"/>
      <c r="G115" s="323"/>
      <c r="H115" s="324"/>
      <c r="I115" s="172">
        <v>4</v>
      </c>
      <c r="J115" s="172">
        <v>1980</v>
      </c>
      <c r="K115" s="318"/>
      <c r="L115" s="170">
        <v>1</v>
      </c>
      <c r="M115" s="172">
        <v>2035</v>
      </c>
    </row>
    <row r="116" spans="4:13" ht="36" customHeight="1" thickBot="1" x14ac:dyDescent="0.3">
      <c r="D116" s="323"/>
      <c r="E116" s="323"/>
      <c r="F116" s="323"/>
      <c r="G116" s="323"/>
      <c r="H116" s="324"/>
      <c r="I116" s="319" t="s">
        <v>127</v>
      </c>
      <c r="J116" s="320"/>
      <c r="K116" s="172" t="s">
        <v>128</v>
      </c>
      <c r="L116" s="319" t="s">
        <v>129</v>
      </c>
      <c r="M116" s="320"/>
    </row>
  </sheetData>
  <mergeCells count="34">
    <mergeCell ref="D67:E67"/>
    <mergeCell ref="G67:H67"/>
    <mergeCell ref="L116:M116"/>
    <mergeCell ref="D68:H116"/>
    <mergeCell ref="K68:K75"/>
    <mergeCell ref="K76:K83"/>
    <mergeCell ref="K84:K91"/>
    <mergeCell ref="K92:K99"/>
    <mergeCell ref="K100:K107"/>
    <mergeCell ref="K108:K115"/>
    <mergeCell ref="I116:J116"/>
    <mergeCell ref="F4:F12"/>
    <mergeCell ref="K4:K11"/>
    <mergeCell ref="K12:K19"/>
    <mergeCell ref="F13:F21"/>
    <mergeCell ref="K20:K27"/>
    <mergeCell ref="F22:F30"/>
    <mergeCell ref="K28:K35"/>
    <mergeCell ref="F31:F39"/>
    <mergeCell ref="K36:K43"/>
    <mergeCell ref="F40:F48"/>
    <mergeCell ref="K44:K51"/>
    <mergeCell ref="F49:F57"/>
    <mergeCell ref="K52:K59"/>
    <mergeCell ref="F58:F66"/>
    <mergeCell ref="K60:K67"/>
    <mergeCell ref="D1:H1"/>
    <mergeCell ref="I1:M1"/>
    <mergeCell ref="D2:E2"/>
    <mergeCell ref="F2:F3"/>
    <mergeCell ref="G2:H2"/>
    <mergeCell ref="I2:J2"/>
    <mergeCell ref="K2:K3"/>
    <mergeCell ref="L2:M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K1 Điều 5</vt:lpstr>
      <vt:lpstr>K2 Điều 5</vt:lpstr>
      <vt:lpstr>K5 Điều 5</vt:lpstr>
      <vt:lpstr>Điều 6</vt:lpstr>
      <vt:lpstr>Điều 7 PL1</vt:lpstr>
      <vt:lpstr>Điều 7 PL2</vt:lpstr>
      <vt:lpstr>Điều 8</vt:lpstr>
      <vt:lpstr>K2 Điều 9</vt:lpstr>
      <vt:lpstr>Bảng ngày nghỉ hưu</vt:lpstr>
      <vt:lpstr>Bang nghi huu PL2</vt:lpstr>
      <vt:lpstr>'Điều 6'!Print_Area</vt:lpstr>
      <vt:lpstr>'Điều 7 PL1'!Print_Area</vt:lpstr>
      <vt:lpstr>'Điều 7 PL2'!Print_Area</vt:lpstr>
      <vt:lpstr>'Điều 8'!Print_Area</vt:lpstr>
      <vt:lpstr>'K1 Điều 5'!Print_Area</vt:lpstr>
      <vt:lpstr>'K2 Điều 5'!Print_Area</vt:lpstr>
      <vt:lpstr>'K2 Điều 9'!Print_Area</vt:lpstr>
      <vt:lpstr>'K5 Điều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NHHOANG</dc:creator>
  <cp:lastModifiedBy>Administrator</cp:lastModifiedBy>
  <cp:lastPrinted>2023-06-15T10:26:03Z</cp:lastPrinted>
  <dcterms:created xsi:type="dcterms:W3CDTF">2019-09-12T07:20:20Z</dcterms:created>
  <dcterms:modified xsi:type="dcterms:W3CDTF">2023-10-13T03:08:39Z</dcterms:modified>
</cp:coreProperties>
</file>